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0" windowWidth="14805" windowHeight="7965"/>
  </bookViews>
  <sheets>
    <sheet name="バネレート検討" sheetId="6" r:id="rId1"/>
    <sheet name="情報もろもろ" sheetId="5" r:id="rId2"/>
  </sheets>
  <definedNames>
    <definedName name="_xlnm._FilterDatabase" localSheetId="1" hidden="1">情報もろもろ!$B$1:$R$24</definedName>
  </definedNames>
  <calcPr calcId="145621"/>
</workbook>
</file>

<file path=xl/calcChain.xml><?xml version="1.0" encoding="utf-8"?>
<calcChain xmlns="http://schemas.openxmlformats.org/spreadsheetml/2006/main">
  <c r="N8" i="6" l="1"/>
  <c r="P8" i="6"/>
  <c r="N9" i="6"/>
  <c r="P9" i="6"/>
  <c r="N10" i="6"/>
  <c r="P10" i="6"/>
  <c r="N11" i="6"/>
  <c r="P11" i="6"/>
  <c r="N12" i="6"/>
  <c r="P12" i="6"/>
  <c r="N14" i="6"/>
  <c r="P14" i="6"/>
  <c r="N15" i="6"/>
  <c r="P15" i="6"/>
  <c r="N16" i="6"/>
  <c r="P16" i="6"/>
  <c r="N17" i="6"/>
  <c r="P17" i="6"/>
  <c r="N18" i="6"/>
  <c r="P18" i="6"/>
  <c r="N19" i="6"/>
  <c r="P19" i="6"/>
  <c r="N20" i="6"/>
  <c r="P20" i="6"/>
  <c r="N22" i="6"/>
  <c r="P22" i="6"/>
  <c r="N23" i="6"/>
  <c r="P23" i="6"/>
  <c r="N24" i="6"/>
  <c r="P24" i="6"/>
  <c r="N26" i="6"/>
  <c r="P26" i="6"/>
  <c r="N27" i="6"/>
  <c r="P27" i="6"/>
  <c r="N28" i="6"/>
  <c r="P28" i="6"/>
  <c r="N29" i="6"/>
  <c r="P29" i="6"/>
  <c r="N30" i="6"/>
  <c r="P30" i="6"/>
  <c r="N31" i="6"/>
  <c r="P31" i="6"/>
  <c r="N23" i="5" l="1"/>
  <c r="M23" i="5"/>
  <c r="Q31" i="6" l="1"/>
  <c r="Y31" i="6" l="1"/>
  <c r="AA31" i="6" s="1"/>
  <c r="W31" i="6"/>
  <c r="Q19" i="6"/>
  <c r="Q28" i="6"/>
  <c r="Q11" i="6"/>
  <c r="Q20" i="6"/>
  <c r="Q16" i="6"/>
  <c r="Q23" i="6"/>
  <c r="Q10" i="6"/>
  <c r="Q12" i="6"/>
  <c r="Q17" i="6"/>
  <c r="Q24" i="6"/>
  <c r="Q29" i="6"/>
  <c r="Q9" i="6"/>
  <c r="Q14" i="6"/>
  <c r="Q18" i="6"/>
  <c r="Q26" i="6"/>
  <c r="Q30" i="6"/>
  <c r="Q8" i="6"/>
  <c r="Q15" i="6"/>
  <c r="Q22" i="6"/>
  <c r="Q27" i="6"/>
  <c r="N27" i="5"/>
  <c r="M27" i="5"/>
  <c r="N20" i="5"/>
  <c r="M20" i="5"/>
  <c r="F5" i="6"/>
  <c r="H31" i="6" s="1"/>
  <c r="F4" i="6"/>
  <c r="H17" i="6" s="1"/>
  <c r="N28" i="5"/>
  <c r="M28" i="5"/>
  <c r="N29" i="5"/>
  <c r="M29" i="5"/>
  <c r="N2" i="5"/>
  <c r="M2" i="5"/>
  <c r="N3" i="5"/>
  <c r="M3" i="5"/>
  <c r="H26" i="5"/>
  <c r="N26" i="5" s="1"/>
  <c r="D26" i="5"/>
  <c r="M26" i="5" s="1"/>
  <c r="N11" i="5"/>
  <c r="M11" i="5"/>
  <c r="N9" i="5"/>
  <c r="M9" i="5"/>
  <c r="N10" i="5"/>
  <c r="M10" i="5"/>
  <c r="N19" i="5"/>
  <c r="M19" i="5"/>
  <c r="N24" i="5"/>
  <c r="M24" i="5"/>
  <c r="N22" i="5"/>
  <c r="M22" i="5"/>
  <c r="N21" i="5"/>
  <c r="M21" i="5"/>
  <c r="N18" i="5"/>
  <c r="M18" i="5"/>
  <c r="N17" i="5"/>
  <c r="M17" i="5"/>
  <c r="N16" i="5"/>
  <c r="M16" i="5"/>
  <c r="N14" i="5"/>
  <c r="M14" i="5"/>
  <c r="N15" i="5"/>
  <c r="M15" i="5"/>
  <c r="N13" i="5"/>
  <c r="M13" i="5"/>
  <c r="N12" i="5"/>
  <c r="M12" i="5"/>
  <c r="N8" i="5"/>
  <c r="M8" i="5"/>
  <c r="N7" i="5"/>
  <c r="M7" i="5"/>
  <c r="N6" i="5"/>
  <c r="M6" i="5"/>
  <c r="N5" i="5"/>
  <c r="M5" i="5"/>
  <c r="Y17" i="6" l="1"/>
  <c r="W17" i="6"/>
  <c r="Y27" i="6"/>
  <c r="AA27" i="6" s="1"/>
  <c r="W27" i="6"/>
  <c r="Y30" i="6"/>
  <c r="AA30" i="6" s="1"/>
  <c r="W30" i="6"/>
  <c r="Y9" i="6"/>
  <c r="AA9" i="6" s="1"/>
  <c r="W12" i="6"/>
  <c r="Y12" i="6"/>
  <c r="W20" i="6"/>
  <c r="Y20" i="6"/>
  <c r="AA20" i="6" s="1"/>
  <c r="Y8" i="6"/>
  <c r="W8" i="6"/>
  <c r="Y16" i="6"/>
  <c r="AA16" i="6" s="1"/>
  <c r="W16" i="6"/>
  <c r="W19" i="6"/>
  <c r="Y19" i="6"/>
  <c r="Y22" i="6"/>
  <c r="AA22" i="6" s="1"/>
  <c r="Y26" i="6"/>
  <c r="AA26" i="6" s="1"/>
  <c r="W26" i="6"/>
  <c r="Y29" i="6"/>
  <c r="AA29" i="6" s="1"/>
  <c r="W29" i="6"/>
  <c r="Y10" i="6"/>
  <c r="AA10" i="6" s="1"/>
  <c r="W10" i="6"/>
  <c r="W11" i="6"/>
  <c r="Y11" i="6"/>
  <c r="AA11" i="6" s="1"/>
  <c r="Y18" i="6"/>
  <c r="AA18" i="6" s="1"/>
  <c r="W18" i="6"/>
  <c r="Y24" i="6"/>
  <c r="AA24" i="6" s="1"/>
  <c r="W24" i="6"/>
  <c r="AA23" i="6"/>
  <c r="Y23" i="6"/>
  <c r="W23" i="6"/>
  <c r="Y28" i="6"/>
  <c r="AA28" i="6" s="1"/>
  <c r="W28" i="6"/>
  <c r="W15" i="6"/>
  <c r="Y15" i="6"/>
  <c r="AA15" i="6" s="1"/>
  <c r="Y14" i="6"/>
  <c r="AA14" i="6" s="1"/>
  <c r="W14" i="6"/>
  <c r="AA12" i="6"/>
  <c r="AA8" i="6"/>
  <c r="AA17" i="6"/>
  <c r="AA19" i="6"/>
  <c r="H23" i="6"/>
  <c r="H28" i="6"/>
  <c r="H24" i="6"/>
  <c r="H29" i="6"/>
  <c r="H26" i="6"/>
  <c r="H30" i="6"/>
  <c r="H22" i="6"/>
  <c r="H27" i="6"/>
  <c r="H10" i="6"/>
  <c r="H9" i="6"/>
  <c r="H14" i="6"/>
  <c r="H18" i="6"/>
  <c r="H15" i="6"/>
  <c r="H19" i="6"/>
  <c r="H11" i="6"/>
  <c r="H16" i="6"/>
  <c r="H20" i="6"/>
  <c r="H8" i="6"/>
  <c r="H12" i="6"/>
</calcChain>
</file>

<file path=xl/sharedStrings.xml><?xml version="1.0" encoding="utf-8"?>
<sst xmlns="http://schemas.openxmlformats.org/spreadsheetml/2006/main" count="493" uniqueCount="109">
  <si>
    <t xml:space="preserve">HYPERCO </t>
    <phoneticPr fontId="2"/>
  </si>
  <si>
    <t>kgf/mm</t>
    <phoneticPr fontId="2"/>
  </si>
  <si>
    <t>inch</t>
    <phoneticPr fontId="2"/>
  </si>
  <si>
    <t>mm</t>
    <phoneticPr fontId="2"/>
  </si>
  <si>
    <t>kg</t>
    <phoneticPr fontId="2"/>
  </si>
  <si>
    <t>AS Sport</t>
    <phoneticPr fontId="2"/>
  </si>
  <si>
    <t>Front</t>
    <phoneticPr fontId="2"/>
  </si>
  <si>
    <t>Rear</t>
    <phoneticPr fontId="2"/>
  </si>
  <si>
    <t>kgf/mm</t>
  </si>
  <si>
    <t>kgf/mm</t>
    <phoneticPr fontId="2"/>
  </si>
  <si>
    <r>
      <rPr>
        <sz val="10"/>
        <color theme="1"/>
        <rFont val="ＭＳ Ｐゴシック"/>
        <family val="2"/>
      </rPr>
      <t>フロント</t>
    </r>
    <phoneticPr fontId="2"/>
  </si>
  <si>
    <r>
      <rPr>
        <sz val="10"/>
        <color theme="1"/>
        <rFont val="ＭＳ Ｐゴシック"/>
        <family val="2"/>
      </rPr>
      <t>リア</t>
    </r>
    <phoneticPr fontId="2"/>
  </si>
  <si>
    <t>Original</t>
    <phoneticPr fontId="2"/>
  </si>
  <si>
    <t>inch</t>
    <phoneticPr fontId="2"/>
  </si>
  <si>
    <t>inch</t>
    <phoneticPr fontId="2"/>
  </si>
  <si>
    <t>iSWEEP</t>
    <phoneticPr fontId="2"/>
  </si>
  <si>
    <r>
      <t>Fr</t>
    </r>
    <r>
      <rPr>
        <sz val="10"/>
        <color theme="1"/>
        <rFont val="ＭＳ Ｐゴシック"/>
        <family val="3"/>
        <charset val="128"/>
      </rPr>
      <t>比</t>
    </r>
    <rPh sb="2" eb="3">
      <t>ヒ</t>
    </rPh>
    <phoneticPr fontId="2"/>
  </si>
  <si>
    <r>
      <t>Rr</t>
    </r>
    <r>
      <rPr>
        <sz val="10"/>
        <color theme="1"/>
        <rFont val="ＭＳ Ｐゴシック"/>
        <family val="3"/>
        <charset val="128"/>
      </rPr>
      <t>比</t>
    </r>
    <rPh sb="2" eb="3">
      <t>ヒ</t>
    </rPh>
    <phoneticPr fontId="2"/>
  </si>
  <si>
    <t>-</t>
    <phoneticPr fontId="2"/>
  </si>
  <si>
    <t>Spiegel</t>
    <phoneticPr fontId="2"/>
  </si>
  <si>
    <t>Part1</t>
    <phoneticPr fontId="2"/>
  </si>
  <si>
    <t>Part2</t>
    <phoneticPr fontId="2"/>
  </si>
  <si>
    <t>Quantam</t>
    <phoneticPr fontId="2"/>
  </si>
  <si>
    <t>Aragsta</t>
    <phoneticPr fontId="2"/>
  </si>
  <si>
    <t>Type E</t>
    <phoneticPr fontId="2"/>
  </si>
  <si>
    <t>Type S</t>
    <phoneticPr fontId="2"/>
  </si>
  <si>
    <t>TFSI</t>
    <phoneticPr fontId="2"/>
  </si>
  <si>
    <t>Quattro</t>
    <phoneticPr fontId="2"/>
  </si>
  <si>
    <t>Biot</t>
    <phoneticPr fontId="2"/>
  </si>
  <si>
    <t xml:space="preserve">euro trois </t>
    <phoneticPr fontId="2"/>
  </si>
  <si>
    <t>CUSCO</t>
    <phoneticPr fontId="2"/>
  </si>
  <si>
    <t>Street A</t>
    <phoneticPr fontId="2"/>
  </si>
  <si>
    <t>NEX</t>
    <phoneticPr fontId="2"/>
  </si>
  <si>
    <t>arc</t>
    <phoneticPr fontId="2"/>
  </si>
  <si>
    <t>Climax-S</t>
    <phoneticPr fontId="2"/>
  </si>
  <si>
    <t>Climax-R</t>
    <phoneticPr fontId="2"/>
  </si>
  <si>
    <t>all</t>
    <phoneticPr fontId="2"/>
  </si>
  <si>
    <r>
      <rPr>
        <sz val="10"/>
        <color theme="1"/>
        <rFont val="ＭＳ Ｐゴシック"/>
        <family val="3"/>
        <charset val="128"/>
      </rPr>
      <t>カタログより</t>
    </r>
    <phoneticPr fontId="2"/>
  </si>
  <si>
    <r>
      <t>Rear: Progressive 2.0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Verdana"/>
        <family val="2"/>
      </rPr>
      <t>4.5kgf/mm</t>
    </r>
    <phoneticPr fontId="2"/>
  </si>
  <si>
    <t>Comfort</t>
    <phoneticPr fontId="2"/>
  </si>
  <si>
    <t>Sport</t>
    <phoneticPr fontId="2"/>
  </si>
  <si>
    <t>AS Sport CS</t>
    <phoneticPr fontId="2"/>
  </si>
  <si>
    <t>TTS</t>
    <phoneticPr fontId="2"/>
  </si>
  <si>
    <t>Touring</t>
    <phoneticPr fontId="2"/>
  </si>
  <si>
    <t>Maker/Shop</t>
    <phoneticPr fontId="2"/>
  </si>
  <si>
    <t>Average</t>
    <phoneticPr fontId="2"/>
  </si>
  <si>
    <t>Average wo/Hi-Rate</t>
    <phoneticPr fontId="2"/>
  </si>
  <si>
    <t>Filter</t>
    <phoneticPr fontId="2"/>
  </si>
  <si>
    <t>Hi-Rate</t>
    <phoneticPr fontId="2"/>
  </si>
  <si>
    <t>Filter</t>
    <phoneticPr fontId="2"/>
  </si>
  <si>
    <t>Average wo/Filter, Hi-Rate</t>
    <phoneticPr fontId="2"/>
  </si>
  <si>
    <t>SS-Type</t>
    <phoneticPr fontId="2"/>
  </si>
  <si>
    <t>Filter</t>
    <phoneticPr fontId="2"/>
  </si>
  <si>
    <t>Hi-Rate</t>
    <phoneticPr fontId="2"/>
  </si>
  <si>
    <t>Memo</t>
    <phoneticPr fontId="2"/>
  </si>
  <si>
    <t>Type</t>
    <phoneticPr fontId="2"/>
  </si>
  <si>
    <t>XYZ</t>
    <phoneticPr fontId="2"/>
  </si>
  <si>
    <t>SS Type</t>
    <phoneticPr fontId="2"/>
  </si>
  <si>
    <t>Soft</t>
    <phoneticPr fontId="2"/>
  </si>
  <si>
    <t>Midium</t>
    <phoneticPr fontId="2"/>
  </si>
  <si>
    <t>Hard</t>
    <phoneticPr fontId="2"/>
  </si>
  <si>
    <t>1st</t>
    <phoneticPr fontId="2"/>
  </si>
  <si>
    <t>2nd</t>
    <phoneticPr fontId="2"/>
  </si>
  <si>
    <r>
      <rPr>
        <sz val="10"/>
        <color theme="1"/>
        <rFont val="ＭＳ Ｐゴシック"/>
        <family val="2"/>
      </rPr>
      <t>フロント</t>
    </r>
    <phoneticPr fontId="2"/>
  </si>
  <si>
    <r>
      <rPr>
        <sz val="10"/>
        <color theme="1"/>
        <rFont val="ＭＳ Ｐゴシック"/>
        <family val="3"/>
        <charset val="128"/>
      </rPr>
      <t>✓</t>
    </r>
    <phoneticPr fontId="2"/>
  </si>
  <si>
    <t>iSWEEP/Hyperco</t>
    <phoneticPr fontId="2"/>
  </si>
  <si>
    <t>Ratio</t>
    <phoneticPr fontId="2"/>
  </si>
  <si>
    <t>Street A Op1</t>
    <phoneticPr fontId="2"/>
  </si>
  <si>
    <t>Street A Op2</t>
    <phoneticPr fontId="2"/>
  </si>
  <si>
    <r>
      <t>GOLF</t>
    </r>
    <r>
      <rPr>
        <sz val="10"/>
        <color theme="1"/>
        <rFont val="ＭＳ Ｐゴシック"/>
        <family val="3"/>
        <charset val="128"/>
      </rPr>
      <t>用？</t>
    </r>
    <rPh sb="4" eb="5">
      <t>ヨウ</t>
    </rPh>
    <phoneticPr fontId="2"/>
  </si>
  <si>
    <r>
      <rPr>
        <sz val="10"/>
        <color theme="1"/>
        <rFont val="ＭＳ Ｐゴシック"/>
        <family val="3"/>
        <charset val="128"/>
      </rPr>
      <t>販売してる？</t>
    </r>
    <rPh sb="0" eb="2">
      <t>ハンバイ</t>
    </rPh>
    <phoneticPr fontId="2"/>
  </si>
  <si>
    <t>Audi TT</t>
    <phoneticPr fontId="2"/>
  </si>
  <si>
    <t>販売終了</t>
    <rPh sb="0" eb="2">
      <t>ハンバイ</t>
    </rPh>
    <rPh sb="2" eb="4">
      <t>シュウリョウ</t>
    </rPh>
    <phoneticPr fontId="2"/>
  </si>
  <si>
    <t>Average wo/Filter</t>
    <phoneticPr fontId="2"/>
  </si>
  <si>
    <t>mm</t>
    <phoneticPr fontId="2"/>
  </si>
  <si>
    <t>ダウン量</t>
    <rPh sb="3" eb="4">
      <t>リョウ</t>
    </rPh>
    <phoneticPr fontId="2"/>
  </si>
  <si>
    <t>相対値</t>
    <rPh sb="0" eb="2">
      <t>ソウタイ</t>
    </rPh>
    <rPh sb="2" eb="3">
      <t>チ</t>
    </rPh>
    <phoneticPr fontId="2"/>
  </si>
  <si>
    <r>
      <rPr>
        <sz val="10"/>
        <color theme="1"/>
        <rFont val="ＭＳ Ｐゴシック"/>
        <family val="2"/>
      </rPr>
      <t>リア</t>
    </r>
    <phoneticPr fontId="2"/>
  </si>
  <si>
    <t xml:space="preserve">HYPERCO </t>
    <phoneticPr fontId="2"/>
  </si>
  <si>
    <t>inch</t>
    <phoneticPr fontId="2"/>
  </si>
  <si>
    <t>kgf/mm</t>
    <phoneticPr fontId="2"/>
  </si>
  <si>
    <t>mm</t>
    <phoneticPr fontId="2"/>
  </si>
  <si>
    <t>kg</t>
    <phoneticPr fontId="2"/>
  </si>
  <si>
    <t>余裕値</t>
    <rPh sb="0" eb="2">
      <t>ヨユウ</t>
    </rPh>
    <rPh sb="2" eb="3">
      <t>チ</t>
    </rPh>
    <phoneticPr fontId="2"/>
  </si>
  <si>
    <t>全長</t>
    <rPh sb="0" eb="2">
      <t>ゼンチョウ</t>
    </rPh>
    <phoneticPr fontId="2"/>
  </si>
  <si>
    <t>候補</t>
    <rPh sb="0" eb="2">
      <t>コウホ</t>
    </rPh>
    <phoneticPr fontId="2"/>
  </si>
  <si>
    <t>メーカー</t>
    <phoneticPr fontId="2"/>
  </si>
  <si>
    <t>Fr/Rr</t>
    <phoneticPr fontId="2"/>
  </si>
  <si>
    <t>軸重メモ</t>
    <rPh sb="0" eb="1">
      <t>ジク</t>
    </rPh>
    <rPh sb="1" eb="2">
      <t>ジュウ</t>
    </rPh>
    <phoneticPr fontId="2"/>
  </si>
  <si>
    <r>
      <rPr>
        <sz val="10"/>
        <color theme="0"/>
        <rFont val="ＭＳ Ｐゴシック"/>
        <family val="2"/>
      </rPr>
      <t>自由長</t>
    </r>
    <rPh sb="0" eb="2">
      <t>ジユウ</t>
    </rPh>
    <rPh sb="2" eb="3">
      <t>チョウ</t>
    </rPh>
    <phoneticPr fontId="2"/>
  </si>
  <si>
    <r>
      <rPr>
        <sz val="10"/>
        <color theme="0"/>
        <rFont val="ＭＳ Ｐゴシック"/>
        <family val="2"/>
      </rPr>
      <t>レート</t>
    </r>
    <phoneticPr fontId="2"/>
  </si>
  <si>
    <r>
      <rPr>
        <sz val="10"/>
        <color theme="0"/>
        <rFont val="ＭＳ Ｐゴシック"/>
        <family val="2"/>
      </rPr>
      <t>ストローク</t>
    </r>
    <phoneticPr fontId="2"/>
  </si>
  <si>
    <r>
      <rPr>
        <sz val="10"/>
        <color theme="0"/>
        <rFont val="ＭＳ Ｐゴシック"/>
        <family val="2"/>
      </rPr>
      <t>荷重</t>
    </r>
    <rPh sb="0" eb="2">
      <t>カジュウ</t>
    </rPh>
    <phoneticPr fontId="2"/>
  </si>
  <si>
    <t>車高（最低）</t>
    <rPh sb="0" eb="2">
      <t>シャコウ</t>
    </rPh>
    <rPh sb="3" eb="5">
      <t>サイテイ</t>
    </rPh>
    <phoneticPr fontId="2"/>
  </si>
  <si>
    <t>↓プルダウンで選択</t>
    <rPh sb="7" eb="9">
      <t>センタク</t>
    </rPh>
    <phoneticPr fontId="2"/>
  </si>
  <si>
    <t>車高（未調整）</t>
    <rPh sb="0" eb="2">
      <t>シャコウ</t>
    </rPh>
    <rPh sb="3" eb="6">
      <t>ミチョウセイ</t>
    </rPh>
    <phoneticPr fontId="2"/>
  </si>
  <si>
    <t>備考</t>
    <rPh sb="0" eb="2">
      <t>ビコウ</t>
    </rPh>
    <phoneticPr fontId="2"/>
  </si>
  <si>
    <t>ロアシートと全長ロックリングの間に隙間なし</t>
    <rPh sb="6" eb="8">
      <t>ゼンチョウ</t>
    </rPh>
    <rPh sb="15" eb="16">
      <t>アイダ</t>
    </rPh>
    <rPh sb="17" eb="19">
      <t>スキマ</t>
    </rPh>
    <phoneticPr fontId="2"/>
  </si>
  <si>
    <r>
      <t>HYPERCO</t>
    </r>
    <r>
      <rPr>
        <sz val="10"/>
        <color theme="1"/>
        <rFont val="ＭＳ Ｐゴシック"/>
        <family val="3"/>
        <charset val="128"/>
      </rPr>
      <t>の</t>
    </r>
    <r>
      <rPr>
        <sz val="10"/>
        <color theme="1"/>
        <rFont val="Verdana"/>
        <family val="2"/>
      </rPr>
      <t>9</t>
    </r>
    <r>
      <rPr>
        <sz val="10"/>
        <color theme="1"/>
        <rFont val="ＭＳ Ｐゴシック"/>
        <family val="3"/>
        <charset val="128"/>
      </rPr>
      <t>インチは</t>
    </r>
    <r>
      <rPr>
        <sz val="10"/>
        <color theme="1"/>
        <rFont val="Verdana"/>
        <family val="2"/>
      </rPr>
      <t>4.0, 4.5, 4.9kg</t>
    </r>
    <r>
      <rPr>
        <sz val="10"/>
        <color theme="1"/>
        <rFont val="ＭＳ Ｐゴシック"/>
        <family val="3"/>
        <charset val="128"/>
      </rPr>
      <t>のみ</t>
    </r>
    <phoneticPr fontId="2"/>
  </si>
  <si>
    <t>mm</t>
    <phoneticPr fontId="2"/>
  </si>
  <si>
    <t>-</t>
    <phoneticPr fontId="2"/>
  </si>
  <si>
    <t>Rear: Progressive Unknown</t>
    <phoneticPr fontId="2"/>
  </si>
  <si>
    <t>KW</t>
    <phoneticPr fontId="2"/>
  </si>
  <si>
    <t>clubsport</t>
    <phoneticPr fontId="2"/>
  </si>
  <si>
    <r>
      <t>10mm</t>
    </r>
    <r>
      <rPr>
        <sz val="10"/>
        <color theme="1"/>
        <rFont val="ＭＳ Ｐゴシック"/>
        <family val="3"/>
        <charset val="128"/>
      </rPr>
      <t>ロッドのショート化が前提</t>
    </r>
    <phoneticPr fontId="2"/>
  </si>
  <si>
    <r>
      <t>10mm</t>
    </r>
    <r>
      <rPr>
        <sz val="10"/>
        <color theme="1"/>
        <rFont val="ＭＳ Ｐゴシック"/>
        <family val="3"/>
        <charset val="128"/>
      </rPr>
      <t>ロッドのショート化が前提</t>
    </r>
    <phoneticPr fontId="2"/>
  </si>
  <si>
    <t>S.R.E Club Strasse</t>
  </si>
  <si>
    <t>mm</t>
    <phoneticPr fontId="2"/>
  </si>
  <si>
    <r>
      <t>10mmロッドのショート化が前提</t>
    </r>
    <r>
      <rPr>
        <sz val="10"/>
        <color theme="1"/>
        <rFont val="ＭＳ Ｐゴシック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</si>
</sst>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0"/>
      <color theme="1"/>
      <name val="Verdana"/>
      <family val="2"/>
    </font>
    <font>
      <sz val="10"/>
      <color theme="1"/>
      <name val="ＭＳ Ｐゴシック"/>
      <family val="2"/>
    </font>
    <font>
      <sz val="10"/>
      <color theme="1"/>
      <name val="ＭＳ Ｐゴシック"/>
      <family val="3"/>
      <charset val="128"/>
    </font>
    <font>
      <sz val="10"/>
      <color rgb="FFFF000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176" fontId="4" fillId="5" borderId="0" xfId="0" applyNumberFormat="1" applyFont="1" applyFill="1" applyAlignment="1">
      <alignment vertical="center"/>
    </xf>
    <xf numFmtId="1" fontId="4" fillId="5" borderId="0" xfId="0" applyNumberFormat="1" applyFont="1" applyFill="1" applyAlignment="1">
      <alignment vertical="center"/>
    </xf>
    <xf numFmtId="2" fontId="4" fillId="5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176" fontId="4" fillId="6" borderId="0" xfId="0" applyNumberFormat="1" applyFont="1" applyFill="1" applyAlignment="1">
      <alignment vertical="center"/>
    </xf>
    <xf numFmtId="0" fontId="4" fillId="7" borderId="0" xfId="0" applyFont="1" applyFill="1" applyAlignment="1">
      <alignment vertical="center"/>
    </xf>
    <xf numFmtId="176" fontId="4" fillId="7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176" fontId="4" fillId="8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2" fontId="4" fillId="8" borderId="0" xfId="0" applyNumberFormat="1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176" fontId="4" fillId="0" borderId="0" xfId="0" applyNumberFormat="1" applyFont="1" applyAlignment="1">
      <alignment vertical="center" wrapText="1"/>
    </xf>
    <xf numFmtId="0" fontId="4" fillId="9" borderId="0" xfId="0" applyFont="1" applyFill="1" applyAlignment="1">
      <alignment vertical="center"/>
    </xf>
    <xf numFmtId="176" fontId="4" fillId="9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176" fontId="4" fillId="3" borderId="0" xfId="0" applyNumberFormat="1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2" fontId="4" fillId="3" borderId="3" xfId="0" applyNumberFormat="1" applyFont="1" applyFill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vertical="center"/>
    </xf>
    <xf numFmtId="0" fontId="3" fillId="0" borderId="0" xfId="0" applyFont="1" applyFill="1"/>
    <xf numFmtId="0" fontId="4" fillId="3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4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workbookViewId="0">
      <selection activeCell="A7" sqref="A7"/>
    </sheetView>
  </sheetViews>
  <sheetFormatPr defaultRowHeight="13.5" outlineLevelCol="1" x14ac:dyDescent="0.15"/>
  <cols>
    <col min="1" max="1" width="16.125" style="1" customWidth="1"/>
    <col min="2" max="2" width="7.5" style="1" bestFit="1" customWidth="1"/>
    <col min="3" max="3" width="10.375" style="1" hidden="1" customWidth="1" outlineLevel="1"/>
    <col min="4" max="4" width="2.5" style="1" bestFit="1" customWidth="1" collapsed="1"/>
    <col min="5" max="5" width="4.875" style="1" bestFit="1" customWidth="1"/>
    <col min="6" max="6" width="5.5" style="1" customWidth="1"/>
    <col min="7" max="7" width="7.625" style="1" bestFit="1" customWidth="1"/>
    <col min="8" max="8" width="5.625" style="1" bestFit="1" customWidth="1"/>
    <col min="9" max="9" width="5.5" style="1" customWidth="1"/>
    <col min="10" max="10" width="4.375" style="1" customWidth="1"/>
    <col min="11" max="11" width="5.5" style="1" customWidth="1"/>
    <col min="12" max="12" width="4.375" style="1" customWidth="1"/>
    <col min="13" max="13" width="1.625" customWidth="1"/>
    <col min="14" max="14" width="5.5" style="1" hidden="1" customWidth="1" outlineLevel="1"/>
    <col min="15" max="15" width="4.5" style="1" hidden="1" customWidth="1" outlineLevel="1"/>
    <col min="16" max="16" width="7.125" style="1" hidden="1" customWidth="1" outlineLevel="1"/>
    <col min="17" max="17" width="6.75" style="1" customWidth="1" collapsed="1"/>
    <col min="18" max="18" width="4.25" style="1" bestFit="1" customWidth="1"/>
    <col min="19" max="19" width="4.375" style="1" bestFit="1" customWidth="1"/>
    <col min="20" max="20" width="4.25" style="1" bestFit="1" customWidth="1"/>
    <col min="21" max="21" width="4.375" style="1" bestFit="1" customWidth="1"/>
    <col min="22" max="22" width="4.25" style="1" bestFit="1" customWidth="1"/>
    <col min="23" max="23" width="6.75" style="1" customWidth="1"/>
    <col min="24" max="24" width="4.25" style="1" bestFit="1" customWidth="1"/>
    <col min="25" max="25" width="6.75" style="1" customWidth="1"/>
    <col min="26" max="26" width="4.25" style="1" bestFit="1" customWidth="1"/>
    <col min="27" max="28" width="4.25" style="1" customWidth="1"/>
    <col min="29" max="29" width="1.625" customWidth="1"/>
    <col min="30" max="31" width="5" style="1" customWidth="1"/>
    <col min="32" max="32" width="39.125" style="1" bestFit="1" customWidth="1"/>
    <col min="33" max="16384" width="9" style="1"/>
  </cols>
  <sheetData>
    <row r="1" spans="1:32" ht="14.25" thickBot="1" x14ac:dyDescent="0.2"/>
    <row r="2" spans="1:32" ht="14.25" thickBot="1" x14ac:dyDescent="0.2">
      <c r="A2" s="11" t="s">
        <v>94</v>
      </c>
      <c r="B2" s="28" t="s">
        <v>87</v>
      </c>
      <c r="C2" s="29" t="s">
        <v>86</v>
      </c>
      <c r="D2" s="43" t="s">
        <v>89</v>
      </c>
      <c r="E2" s="43"/>
      <c r="F2" s="43" t="s">
        <v>90</v>
      </c>
      <c r="G2" s="43"/>
      <c r="H2" s="36" t="s">
        <v>66</v>
      </c>
      <c r="I2" s="43" t="s">
        <v>91</v>
      </c>
      <c r="J2" s="43"/>
      <c r="K2" s="43" t="s">
        <v>92</v>
      </c>
      <c r="L2" s="43"/>
      <c r="M2" s="38"/>
      <c r="N2" s="42" t="s">
        <v>88</v>
      </c>
      <c r="O2" s="43"/>
      <c r="P2" s="43"/>
      <c r="Q2" s="42" t="s">
        <v>75</v>
      </c>
      <c r="R2" s="42"/>
      <c r="S2" s="42" t="s">
        <v>84</v>
      </c>
      <c r="T2" s="42"/>
      <c r="U2" s="42" t="s">
        <v>83</v>
      </c>
      <c r="V2" s="42"/>
      <c r="W2" s="42" t="s">
        <v>95</v>
      </c>
      <c r="X2" s="42"/>
      <c r="Y2" s="42" t="s">
        <v>93</v>
      </c>
      <c r="Z2" s="42"/>
      <c r="AA2" s="42" t="s">
        <v>76</v>
      </c>
      <c r="AB2" s="42"/>
      <c r="AC2" s="38"/>
      <c r="AD2" s="42" t="s">
        <v>85</v>
      </c>
      <c r="AE2" s="43"/>
      <c r="AF2" s="29" t="s">
        <v>96</v>
      </c>
    </row>
    <row r="3" spans="1:32" ht="14.25" thickBot="1" x14ac:dyDescent="0.2">
      <c r="A3" s="30" t="s">
        <v>106</v>
      </c>
    </row>
    <row r="4" spans="1:32" x14ac:dyDescent="0.15">
      <c r="B4" s="20" t="s">
        <v>63</v>
      </c>
      <c r="F4" s="5">
        <f>IF($A$3="AS Sport", 8, IF($A$3="Aragosta Type-E", 8, IF($A$3="Quantam Touring", 7, IF($A$3="S.R.E Club Strasse", 7.1, IF($A$3="CUSCO", 7, IF($A$3="arc Climax-S", 6.5,"FALSE"))))))</f>
        <v>7.1</v>
      </c>
      <c r="G4" s="20" t="s">
        <v>1</v>
      </c>
    </row>
    <row r="5" spans="1:32" x14ac:dyDescent="0.15">
      <c r="B5" s="20" t="s">
        <v>11</v>
      </c>
      <c r="F5" s="5">
        <f>IF($A$3="AS Sport", 4, IF($A$3="Aragosta Type-E", 4, IF($A$3="Quantam Touring", 6, IF($A$3="S.R.E Club Strasse", 4.6, IF($A$3="CUSCO", 4.5, IF($A$3="arc Climax-S", 4.5, "FALSE"))))))</f>
        <v>4.5999999999999996</v>
      </c>
      <c r="G5" s="20" t="s">
        <v>1</v>
      </c>
    </row>
    <row r="6" spans="1:32" ht="14.25" thickBot="1" x14ac:dyDescent="0.2"/>
    <row r="7" spans="1:32" ht="14.25" thickBot="1" x14ac:dyDescent="0.2">
      <c r="A7" s="30" t="s">
        <v>65</v>
      </c>
      <c r="AD7" s="4" t="s">
        <v>61</v>
      </c>
      <c r="AE7" s="4" t="s">
        <v>62</v>
      </c>
    </row>
    <row r="8" spans="1:32" ht="14.25" thickBot="1" x14ac:dyDescent="0.2">
      <c r="B8" s="20" t="s">
        <v>10</v>
      </c>
      <c r="C8" s="1" t="s">
        <v>0</v>
      </c>
      <c r="D8" s="20">
        <v>7</v>
      </c>
      <c r="E8" s="20" t="s">
        <v>2</v>
      </c>
      <c r="F8" s="20">
        <v>10.7</v>
      </c>
      <c r="G8" s="20" t="s">
        <v>1</v>
      </c>
      <c r="H8" s="31">
        <f>F8/F$4</f>
        <v>1.5070422535211268</v>
      </c>
      <c r="I8" s="1">
        <v>108</v>
      </c>
      <c r="J8" s="1" t="s">
        <v>3</v>
      </c>
      <c r="K8" s="1">
        <v>1159</v>
      </c>
      <c r="L8" s="1" t="s">
        <v>4</v>
      </c>
      <c r="N8" s="1">
        <f>SUM(O8:O8)</f>
        <v>900</v>
      </c>
      <c r="O8" s="1">
        <v>900</v>
      </c>
      <c r="P8" s="2">
        <f>O8/0.7/2/F8</f>
        <v>60.080106809078778</v>
      </c>
      <c r="Q8" s="2">
        <f>P$9-P8</f>
        <v>5.5175608294051912</v>
      </c>
      <c r="R8" s="1" t="s">
        <v>74</v>
      </c>
      <c r="S8" s="1">
        <v>0</v>
      </c>
      <c r="T8" s="1" t="s">
        <v>74</v>
      </c>
      <c r="U8" s="1">
        <v>0</v>
      </c>
      <c r="V8" s="1" t="s">
        <v>74</v>
      </c>
      <c r="W8" s="1">
        <f>ROUND((W$9+Q8+S8/0.7),0)</f>
        <v>680</v>
      </c>
      <c r="X8" s="1" t="s">
        <v>74</v>
      </c>
      <c r="Y8" s="6">
        <f>ROUND((W$9+Q8+U8/0.7+S8/0.7),0)</f>
        <v>680</v>
      </c>
      <c r="Z8" s="1" t="s">
        <v>74</v>
      </c>
      <c r="AA8" s="6">
        <f>Y8-W$9</f>
        <v>6</v>
      </c>
      <c r="AB8" s="1" t="s">
        <v>74</v>
      </c>
      <c r="AD8" s="4"/>
      <c r="AE8" s="4"/>
      <c r="AF8" s="11" t="s">
        <v>97</v>
      </c>
    </row>
    <row r="9" spans="1:32" ht="14.25" thickBot="1" x14ac:dyDescent="0.2">
      <c r="B9" s="21" t="s">
        <v>10</v>
      </c>
      <c r="C9" s="22" t="s">
        <v>0</v>
      </c>
      <c r="D9" s="21">
        <v>7</v>
      </c>
      <c r="E9" s="21" t="s">
        <v>2</v>
      </c>
      <c r="F9" s="21">
        <v>9.8000000000000007</v>
      </c>
      <c r="G9" s="21" t="s">
        <v>1</v>
      </c>
      <c r="H9" s="32">
        <f>F9/F$4</f>
        <v>1.3802816901408452</v>
      </c>
      <c r="I9" s="22">
        <v>109</v>
      </c>
      <c r="J9" s="22" t="s">
        <v>3</v>
      </c>
      <c r="K9" s="22">
        <v>1077</v>
      </c>
      <c r="L9" s="22" t="s">
        <v>4</v>
      </c>
      <c r="N9" s="1">
        <f>SUM(O9:O9)</f>
        <v>900</v>
      </c>
      <c r="O9" s="1">
        <v>900</v>
      </c>
      <c r="P9" s="2">
        <f t="shared" ref="P9:P31" si="0">O9/0.7/2/F9</f>
        <v>65.597667638483969</v>
      </c>
      <c r="Q9" s="3">
        <f>P$9-P9</f>
        <v>0</v>
      </c>
      <c r="R9" s="22" t="s">
        <v>74</v>
      </c>
      <c r="S9" s="22">
        <v>0</v>
      </c>
      <c r="T9" s="22" t="s">
        <v>74</v>
      </c>
      <c r="U9" s="22">
        <v>0</v>
      </c>
      <c r="V9" s="22" t="s">
        <v>74</v>
      </c>
      <c r="W9" s="39">
        <v>674</v>
      </c>
      <c r="X9" s="22" t="s">
        <v>74</v>
      </c>
      <c r="Y9" s="37">
        <f t="shared" ref="Y9:Y20" si="1">ROUND((W$9+Q9+U9/0.7+S9/0.7),0)</f>
        <v>674</v>
      </c>
      <c r="Z9" s="22" t="s">
        <v>74</v>
      </c>
      <c r="AA9" s="37">
        <f>Y9-W$9</f>
        <v>0</v>
      </c>
      <c r="AB9" s="22" t="s">
        <v>74</v>
      </c>
      <c r="AD9" s="4"/>
      <c r="AE9" s="4"/>
      <c r="AF9" s="11" t="s">
        <v>97</v>
      </c>
    </row>
    <row r="10" spans="1:32" x14ac:dyDescent="0.15">
      <c r="B10" s="20" t="s">
        <v>10</v>
      </c>
      <c r="C10" s="1" t="s">
        <v>0</v>
      </c>
      <c r="D10" s="20">
        <v>7</v>
      </c>
      <c r="E10" s="20" t="s">
        <v>2</v>
      </c>
      <c r="F10" s="20">
        <v>8.9</v>
      </c>
      <c r="G10" s="20" t="s">
        <v>1</v>
      </c>
      <c r="H10" s="33">
        <f>F10/F$4</f>
        <v>1.2535211267605635</v>
      </c>
      <c r="I10" s="1">
        <v>110</v>
      </c>
      <c r="J10" s="1" t="s">
        <v>3</v>
      </c>
      <c r="K10" s="1">
        <v>982</v>
      </c>
      <c r="L10" s="1" t="s">
        <v>4</v>
      </c>
      <c r="N10" s="1">
        <f>SUM(O10:O10)</f>
        <v>900</v>
      </c>
      <c r="O10" s="1">
        <v>900</v>
      </c>
      <c r="P10" s="2">
        <f t="shared" si="0"/>
        <v>72.231139646869991</v>
      </c>
      <c r="Q10" s="2">
        <f>P$9-P10</f>
        <v>-6.6334720083860219</v>
      </c>
      <c r="R10" s="1" t="s">
        <v>74</v>
      </c>
      <c r="S10" s="1">
        <v>0</v>
      </c>
      <c r="T10" s="1" t="s">
        <v>74</v>
      </c>
      <c r="U10" s="1">
        <v>0</v>
      </c>
      <c r="V10" s="1" t="s">
        <v>74</v>
      </c>
      <c r="W10" s="1">
        <f>ROUND((W$9+Q10+S10/0.7),0)</f>
        <v>667</v>
      </c>
      <c r="X10" s="1" t="s">
        <v>74</v>
      </c>
      <c r="Y10" s="6">
        <f t="shared" si="1"/>
        <v>667</v>
      </c>
      <c r="Z10" s="1" t="s">
        <v>74</v>
      </c>
      <c r="AA10" s="6">
        <f>Y10-W$9</f>
        <v>-7</v>
      </c>
      <c r="AB10" s="1" t="s">
        <v>74</v>
      </c>
      <c r="AD10" s="4"/>
      <c r="AE10" s="4"/>
      <c r="AF10" s="11" t="s">
        <v>97</v>
      </c>
    </row>
    <row r="11" spans="1:32" x14ac:dyDescent="0.15">
      <c r="B11" s="20" t="s">
        <v>10</v>
      </c>
      <c r="C11" s="1" t="s">
        <v>0</v>
      </c>
      <c r="D11" s="20">
        <v>7</v>
      </c>
      <c r="E11" s="20" t="s">
        <v>2</v>
      </c>
      <c r="F11" s="23">
        <v>8</v>
      </c>
      <c r="G11" s="20" t="s">
        <v>1</v>
      </c>
      <c r="H11" s="33">
        <f>F11/F$4</f>
        <v>1.1267605633802817</v>
      </c>
      <c r="I11" s="1">
        <v>114</v>
      </c>
      <c r="J11" s="1" t="s">
        <v>3</v>
      </c>
      <c r="K11" s="1">
        <v>916</v>
      </c>
      <c r="L11" s="1" t="s">
        <v>4</v>
      </c>
      <c r="N11" s="1">
        <f>SUM(O11:O11)</f>
        <v>900</v>
      </c>
      <c r="O11" s="1">
        <v>900</v>
      </c>
      <c r="P11" s="2">
        <f t="shared" si="0"/>
        <v>80.357142857142861</v>
      </c>
      <c r="Q11" s="2">
        <f>P$9-P11</f>
        <v>-14.759475218658892</v>
      </c>
      <c r="R11" s="1" t="s">
        <v>74</v>
      </c>
      <c r="S11" s="1">
        <v>0</v>
      </c>
      <c r="T11" s="1" t="s">
        <v>74</v>
      </c>
      <c r="U11" s="1">
        <v>0</v>
      </c>
      <c r="V11" s="1" t="s">
        <v>74</v>
      </c>
      <c r="W11" s="1">
        <f t="shared" ref="W11:W20" si="2">ROUND((W$9+Q11+S11/0.7),0)</f>
        <v>659</v>
      </c>
      <c r="X11" s="1" t="s">
        <v>74</v>
      </c>
      <c r="Y11" s="6">
        <f t="shared" si="1"/>
        <v>659</v>
      </c>
      <c r="Z11" s="1" t="s">
        <v>74</v>
      </c>
      <c r="AA11" s="6">
        <f>Y11-W$9</f>
        <v>-15</v>
      </c>
      <c r="AB11" s="1" t="s">
        <v>74</v>
      </c>
      <c r="AD11" s="4"/>
      <c r="AE11" s="4"/>
      <c r="AF11" s="11" t="s">
        <v>97</v>
      </c>
    </row>
    <row r="12" spans="1:32" x14ac:dyDescent="0.15">
      <c r="B12" s="20" t="s">
        <v>10</v>
      </c>
      <c r="C12" s="1" t="s">
        <v>0</v>
      </c>
      <c r="D12" s="20">
        <v>7</v>
      </c>
      <c r="E12" s="20" t="s">
        <v>2</v>
      </c>
      <c r="F12" s="20">
        <v>7.1</v>
      </c>
      <c r="G12" s="20" t="s">
        <v>1</v>
      </c>
      <c r="H12" s="33">
        <f>F12/F$4</f>
        <v>1</v>
      </c>
      <c r="I12" s="1">
        <v>114</v>
      </c>
      <c r="J12" s="1" t="s">
        <v>3</v>
      </c>
      <c r="K12" s="1">
        <v>819</v>
      </c>
      <c r="L12" s="1" t="s">
        <v>4</v>
      </c>
      <c r="N12" s="1">
        <f>SUM(O12:O12)</f>
        <v>900</v>
      </c>
      <c r="O12" s="1">
        <v>900</v>
      </c>
      <c r="P12" s="2">
        <f t="shared" si="0"/>
        <v>90.543259557344072</v>
      </c>
      <c r="Q12" s="2">
        <f>P$9-P12</f>
        <v>-24.945591918860103</v>
      </c>
      <c r="R12" s="1" t="s">
        <v>74</v>
      </c>
      <c r="S12" s="1">
        <v>0</v>
      </c>
      <c r="T12" s="1" t="s">
        <v>74</v>
      </c>
      <c r="U12" s="1">
        <v>0</v>
      </c>
      <c r="V12" s="1" t="s">
        <v>74</v>
      </c>
      <c r="W12" s="1">
        <f t="shared" si="2"/>
        <v>649</v>
      </c>
      <c r="X12" s="1" t="s">
        <v>74</v>
      </c>
      <c r="Y12" s="6">
        <f t="shared" si="1"/>
        <v>649</v>
      </c>
      <c r="Z12" s="1" t="s">
        <v>74</v>
      </c>
      <c r="AA12" s="6">
        <f>Y12-W$9</f>
        <v>-25</v>
      </c>
      <c r="AB12" s="1" t="s">
        <v>74</v>
      </c>
      <c r="AD12" s="4"/>
      <c r="AE12" s="4"/>
      <c r="AF12" s="11" t="s">
        <v>97</v>
      </c>
    </row>
    <row r="13" spans="1:32" ht="4.5" customHeight="1" x14ac:dyDescent="0.15">
      <c r="B13" s="20"/>
      <c r="D13" s="20"/>
      <c r="E13" s="20"/>
      <c r="F13" s="20"/>
      <c r="G13" s="20"/>
      <c r="H13" s="33"/>
      <c r="P13" s="2"/>
      <c r="AD13" s="4"/>
      <c r="AE13" s="4"/>
    </row>
    <row r="14" spans="1:32" x14ac:dyDescent="0.15">
      <c r="B14" s="20" t="s">
        <v>10</v>
      </c>
      <c r="C14" s="1" t="s">
        <v>0</v>
      </c>
      <c r="D14" s="20">
        <v>6</v>
      </c>
      <c r="E14" s="20" t="s">
        <v>2</v>
      </c>
      <c r="F14" s="20">
        <v>14.3</v>
      </c>
      <c r="G14" s="20" t="s">
        <v>1</v>
      </c>
      <c r="H14" s="33">
        <f t="shared" ref="H14:H20" si="3">F14/F$4</f>
        <v>2.0140845070422535</v>
      </c>
      <c r="I14" s="1">
        <v>88</v>
      </c>
      <c r="J14" s="1" t="s">
        <v>3</v>
      </c>
      <c r="K14" s="1">
        <v>1258</v>
      </c>
      <c r="L14" s="1" t="s">
        <v>4</v>
      </c>
      <c r="N14" s="1">
        <f t="shared" ref="N14:N20" si="4">SUM(O14:O14)</f>
        <v>900</v>
      </c>
      <c r="O14" s="1">
        <v>900</v>
      </c>
      <c r="P14" s="2">
        <f t="shared" si="0"/>
        <v>44.955044955044954</v>
      </c>
      <c r="Q14" s="2">
        <f t="shared" ref="Q14:Q20" si="5">P$9-P14</f>
        <v>20.642622683439015</v>
      </c>
      <c r="R14" s="1" t="s">
        <v>74</v>
      </c>
      <c r="S14" s="1">
        <v>-10</v>
      </c>
      <c r="T14" s="1" t="s">
        <v>74</v>
      </c>
      <c r="U14" s="1">
        <v>-5</v>
      </c>
      <c r="V14" s="1" t="s">
        <v>74</v>
      </c>
      <c r="W14" s="1">
        <f t="shared" si="2"/>
        <v>680</v>
      </c>
      <c r="X14" s="1" t="s">
        <v>74</v>
      </c>
      <c r="Y14" s="6">
        <f t="shared" si="1"/>
        <v>673</v>
      </c>
      <c r="Z14" s="1" t="s">
        <v>74</v>
      </c>
      <c r="AA14" s="6">
        <f t="shared" ref="AA14:AA20" si="6">Y14-W$9</f>
        <v>-1</v>
      </c>
      <c r="AB14" s="1" t="s">
        <v>74</v>
      </c>
      <c r="AD14" s="4"/>
      <c r="AE14" s="4"/>
      <c r="AF14" s="1" t="s">
        <v>104</v>
      </c>
    </row>
    <row r="15" spans="1:32" x14ac:dyDescent="0.15">
      <c r="B15" s="20" t="s">
        <v>10</v>
      </c>
      <c r="C15" s="1" t="s">
        <v>0</v>
      </c>
      <c r="D15" s="20">
        <v>6</v>
      </c>
      <c r="E15" s="20" t="s">
        <v>2</v>
      </c>
      <c r="F15" s="20">
        <v>12.5</v>
      </c>
      <c r="G15" s="20" t="s">
        <v>1</v>
      </c>
      <c r="H15" s="33">
        <f t="shared" si="3"/>
        <v>1.7605633802816902</v>
      </c>
      <c r="I15" s="1">
        <v>90</v>
      </c>
      <c r="J15" s="1" t="s">
        <v>3</v>
      </c>
      <c r="K15" s="1">
        <v>1131</v>
      </c>
      <c r="L15" s="1" t="s">
        <v>4</v>
      </c>
      <c r="N15" s="1">
        <f t="shared" si="4"/>
        <v>900</v>
      </c>
      <c r="O15" s="1">
        <v>900</v>
      </c>
      <c r="P15" s="2">
        <f t="shared" si="0"/>
        <v>51.428571428571431</v>
      </c>
      <c r="Q15" s="2">
        <f t="shared" si="5"/>
        <v>14.169096209912539</v>
      </c>
      <c r="R15" s="1" t="s">
        <v>74</v>
      </c>
      <c r="S15" s="1">
        <v>-10</v>
      </c>
      <c r="T15" s="1" t="s">
        <v>74</v>
      </c>
      <c r="U15" s="1">
        <v>-5</v>
      </c>
      <c r="V15" s="1" t="s">
        <v>74</v>
      </c>
      <c r="W15" s="1">
        <f t="shared" si="2"/>
        <v>674</v>
      </c>
      <c r="X15" s="1" t="s">
        <v>74</v>
      </c>
      <c r="Y15" s="6">
        <f t="shared" si="1"/>
        <v>667</v>
      </c>
      <c r="Z15" s="1" t="s">
        <v>74</v>
      </c>
      <c r="AA15" s="6">
        <f t="shared" si="6"/>
        <v>-7</v>
      </c>
      <c r="AB15" s="1" t="s">
        <v>74</v>
      </c>
      <c r="AD15" s="4"/>
      <c r="AE15" s="4"/>
      <c r="AF15" s="1" t="s">
        <v>105</v>
      </c>
    </row>
    <row r="16" spans="1:32" x14ac:dyDescent="0.15">
      <c r="B16" s="20" t="s">
        <v>10</v>
      </c>
      <c r="C16" s="1" t="s">
        <v>0</v>
      </c>
      <c r="D16" s="20">
        <v>6</v>
      </c>
      <c r="E16" s="20" t="s">
        <v>2</v>
      </c>
      <c r="F16" s="20">
        <v>11.6</v>
      </c>
      <c r="G16" s="20" t="s">
        <v>1</v>
      </c>
      <c r="H16" s="33">
        <f t="shared" si="3"/>
        <v>1.6338028169014085</v>
      </c>
      <c r="I16" s="1">
        <v>91</v>
      </c>
      <c r="J16" s="1" t="s">
        <v>3</v>
      </c>
      <c r="K16" s="1">
        <v>1065</v>
      </c>
      <c r="L16" s="1" t="s">
        <v>4</v>
      </c>
      <c r="N16" s="1">
        <f t="shared" si="4"/>
        <v>900</v>
      </c>
      <c r="O16" s="1">
        <v>900</v>
      </c>
      <c r="P16" s="2">
        <f t="shared" si="0"/>
        <v>55.418719211822662</v>
      </c>
      <c r="Q16" s="2">
        <f t="shared" si="5"/>
        <v>10.178948426661307</v>
      </c>
      <c r="R16" s="1" t="s">
        <v>74</v>
      </c>
      <c r="S16" s="1">
        <v>-10</v>
      </c>
      <c r="T16" s="1" t="s">
        <v>74</v>
      </c>
      <c r="U16" s="1">
        <v>-5</v>
      </c>
      <c r="V16" s="1" t="s">
        <v>74</v>
      </c>
      <c r="W16" s="1">
        <f t="shared" si="2"/>
        <v>670</v>
      </c>
      <c r="X16" s="1" t="s">
        <v>74</v>
      </c>
      <c r="Y16" s="6">
        <f t="shared" si="1"/>
        <v>663</v>
      </c>
      <c r="Z16" s="1" t="s">
        <v>74</v>
      </c>
      <c r="AA16" s="6">
        <f t="shared" si="6"/>
        <v>-11</v>
      </c>
      <c r="AB16" s="1" t="s">
        <v>74</v>
      </c>
      <c r="AD16" s="4"/>
      <c r="AE16" s="4"/>
      <c r="AF16" s="1" t="s">
        <v>104</v>
      </c>
    </row>
    <row r="17" spans="2:32" x14ac:dyDescent="0.15">
      <c r="B17" s="20" t="s">
        <v>10</v>
      </c>
      <c r="C17" s="1" t="s">
        <v>0</v>
      </c>
      <c r="D17" s="20">
        <v>6</v>
      </c>
      <c r="E17" s="20" t="s">
        <v>2</v>
      </c>
      <c r="F17" s="20">
        <v>10.7</v>
      </c>
      <c r="G17" s="20" t="s">
        <v>1</v>
      </c>
      <c r="H17" s="33">
        <f t="shared" si="3"/>
        <v>1.5070422535211268</v>
      </c>
      <c r="I17" s="1">
        <v>94</v>
      </c>
      <c r="J17" s="1" t="s">
        <v>3</v>
      </c>
      <c r="K17" s="1">
        <v>1007</v>
      </c>
      <c r="L17" s="1" t="s">
        <v>4</v>
      </c>
      <c r="N17" s="1">
        <f t="shared" si="4"/>
        <v>900</v>
      </c>
      <c r="O17" s="1">
        <v>900</v>
      </c>
      <c r="P17" s="2">
        <f t="shared" si="0"/>
        <v>60.080106809078778</v>
      </c>
      <c r="Q17" s="2">
        <f t="shared" si="5"/>
        <v>5.5175608294051912</v>
      </c>
      <c r="R17" s="1" t="s">
        <v>74</v>
      </c>
      <c r="S17" s="1">
        <v>-10</v>
      </c>
      <c r="T17" s="1" t="s">
        <v>74</v>
      </c>
      <c r="U17" s="1">
        <v>-5</v>
      </c>
      <c r="V17" s="1" t="s">
        <v>74</v>
      </c>
      <c r="W17" s="1">
        <f t="shared" si="2"/>
        <v>665</v>
      </c>
      <c r="X17" s="1" t="s">
        <v>74</v>
      </c>
      <c r="Y17" s="6">
        <f t="shared" si="1"/>
        <v>658</v>
      </c>
      <c r="Z17" s="1" t="s">
        <v>74</v>
      </c>
      <c r="AA17" s="6">
        <f t="shared" si="6"/>
        <v>-16</v>
      </c>
      <c r="AB17" s="1" t="s">
        <v>74</v>
      </c>
      <c r="AD17" s="4"/>
      <c r="AE17" s="4" t="s">
        <v>64</v>
      </c>
      <c r="AF17" s="1" t="s">
        <v>104</v>
      </c>
    </row>
    <row r="18" spans="2:32" x14ac:dyDescent="0.15">
      <c r="B18" s="20" t="s">
        <v>10</v>
      </c>
      <c r="C18" s="1" t="s">
        <v>0</v>
      </c>
      <c r="D18" s="20">
        <v>6</v>
      </c>
      <c r="E18" s="20" t="s">
        <v>2</v>
      </c>
      <c r="F18" s="20">
        <v>9.8000000000000007</v>
      </c>
      <c r="G18" s="20" t="s">
        <v>1</v>
      </c>
      <c r="H18" s="33">
        <f t="shared" si="3"/>
        <v>1.3802816901408452</v>
      </c>
      <c r="I18" s="1">
        <v>94</v>
      </c>
      <c r="J18" s="1" t="s">
        <v>3</v>
      </c>
      <c r="K18" s="1">
        <v>924</v>
      </c>
      <c r="L18" s="1" t="s">
        <v>4</v>
      </c>
      <c r="N18" s="1">
        <f t="shared" si="4"/>
        <v>900</v>
      </c>
      <c r="O18" s="1">
        <v>900</v>
      </c>
      <c r="P18" s="2">
        <f t="shared" si="0"/>
        <v>65.597667638483969</v>
      </c>
      <c r="Q18" s="2">
        <f t="shared" si="5"/>
        <v>0</v>
      </c>
      <c r="R18" s="1" t="s">
        <v>74</v>
      </c>
      <c r="S18" s="1">
        <v>-10</v>
      </c>
      <c r="T18" s="1" t="s">
        <v>74</v>
      </c>
      <c r="U18" s="1">
        <v>-5</v>
      </c>
      <c r="V18" s="1" t="s">
        <v>74</v>
      </c>
      <c r="W18" s="1">
        <f t="shared" si="2"/>
        <v>660</v>
      </c>
      <c r="X18" s="1" t="s">
        <v>74</v>
      </c>
      <c r="Y18" s="6">
        <f t="shared" si="1"/>
        <v>653</v>
      </c>
      <c r="Z18" s="1" t="s">
        <v>74</v>
      </c>
      <c r="AA18" s="6">
        <f t="shared" si="6"/>
        <v>-21</v>
      </c>
      <c r="AB18" s="1" t="s">
        <v>74</v>
      </c>
      <c r="AD18" s="4" t="s">
        <v>64</v>
      </c>
      <c r="AE18" s="4"/>
      <c r="AF18" s="1" t="s">
        <v>104</v>
      </c>
    </row>
    <row r="19" spans="2:32" x14ac:dyDescent="0.15">
      <c r="B19" s="20" t="s">
        <v>10</v>
      </c>
      <c r="C19" s="1" t="s">
        <v>0</v>
      </c>
      <c r="D19" s="20">
        <v>6</v>
      </c>
      <c r="E19" s="20" t="s">
        <v>2</v>
      </c>
      <c r="F19" s="20">
        <v>8.9</v>
      </c>
      <c r="G19" s="20" t="s">
        <v>1</v>
      </c>
      <c r="H19" s="33">
        <f t="shared" si="3"/>
        <v>1.2535211267605635</v>
      </c>
      <c r="I19" s="1">
        <v>94</v>
      </c>
      <c r="J19" s="1" t="s">
        <v>3</v>
      </c>
      <c r="K19" s="1">
        <v>840</v>
      </c>
      <c r="L19" s="1" t="s">
        <v>4</v>
      </c>
      <c r="N19" s="1">
        <f t="shared" si="4"/>
        <v>900</v>
      </c>
      <c r="O19" s="1">
        <v>900</v>
      </c>
      <c r="P19" s="2">
        <f t="shared" si="0"/>
        <v>72.231139646869991</v>
      </c>
      <c r="Q19" s="2">
        <f t="shared" si="5"/>
        <v>-6.6334720083860219</v>
      </c>
      <c r="R19" s="1" t="s">
        <v>74</v>
      </c>
      <c r="S19" s="1">
        <v>-10</v>
      </c>
      <c r="T19" s="1" t="s">
        <v>74</v>
      </c>
      <c r="U19" s="1">
        <v>-5</v>
      </c>
      <c r="V19" s="1" t="s">
        <v>74</v>
      </c>
      <c r="W19" s="1">
        <f t="shared" si="2"/>
        <v>653</v>
      </c>
      <c r="X19" s="1" t="s">
        <v>74</v>
      </c>
      <c r="Y19" s="6">
        <f t="shared" si="1"/>
        <v>646</v>
      </c>
      <c r="Z19" s="1" t="s">
        <v>74</v>
      </c>
      <c r="AA19" s="6">
        <f t="shared" si="6"/>
        <v>-28</v>
      </c>
      <c r="AB19" s="1" t="s">
        <v>74</v>
      </c>
      <c r="AD19" s="4"/>
      <c r="AE19" s="4"/>
      <c r="AF19" s="1" t="s">
        <v>104</v>
      </c>
    </row>
    <row r="20" spans="2:32" ht="14.25" thickBot="1" x14ac:dyDescent="0.2">
      <c r="B20" s="20" t="s">
        <v>10</v>
      </c>
      <c r="C20" s="1" t="s">
        <v>0</v>
      </c>
      <c r="D20" s="20">
        <v>6</v>
      </c>
      <c r="E20" s="20" t="s">
        <v>2</v>
      </c>
      <c r="F20" s="23">
        <v>8</v>
      </c>
      <c r="G20" s="20" t="s">
        <v>1</v>
      </c>
      <c r="H20" s="34">
        <f t="shared" si="3"/>
        <v>1.1267605633802817</v>
      </c>
      <c r="I20" s="1">
        <v>97</v>
      </c>
      <c r="J20" s="1" t="s">
        <v>3</v>
      </c>
      <c r="K20" s="1">
        <v>782</v>
      </c>
      <c r="L20" s="1" t="s">
        <v>4</v>
      </c>
      <c r="N20" s="1">
        <f t="shared" si="4"/>
        <v>900</v>
      </c>
      <c r="O20" s="1">
        <v>900</v>
      </c>
      <c r="P20" s="2">
        <f t="shared" si="0"/>
        <v>80.357142857142861</v>
      </c>
      <c r="Q20" s="2">
        <f t="shared" si="5"/>
        <v>-14.759475218658892</v>
      </c>
      <c r="R20" s="1" t="s">
        <v>74</v>
      </c>
      <c r="S20" s="1">
        <v>-10</v>
      </c>
      <c r="T20" s="1" t="s">
        <v>74</v>
      </c>
      <c r="U20" s="1">
        <v>-5</v>
      </c>
      <c r="V20" s="1" t="s">
        <v>74</v>
      </c>
      <c r="W20" s="1">
        <f t="shared" si="2"/>
        <v>645</v>
      </c>
      <c r="X20" s="1" t="s">
        <v>74</v>
      </c>
      <c r="Y20" s="6">
        <f t="shared" si="1"/>
        <v>638</v>
      </c>
      <c r="Z20" s="1" t="s">
        <v>74</v>
      </c>
      <c r="AA20" s="6">
        <f t="shared" si="6"/>
        <v>-36</v>
      </c>
      <c r="AB20" s="1" t="s">
        <v>74</v>
      </c>
      <c r="AD20" s="4"/>
      <c r="AE20" s="4"/>
      <c r="AF20" s="1" t="s">
        <v>104</v>
      </c>
    </row>
    <row r="21" spans="2:32" ht="14.25" thickBot="1" x14ac:dyDescent="0.2">
      <c r="B21" s="20"/>
      <c r="D21" s="20"/>
      <c r="E21" s="20"/>
      <c r="F21" s="20"/>
      <c r="G21" s="20"/>
      <c r="H21" s="2"/>
      <c r="P21" s="2"/>
      <c r="Q21" s="26"/>
    </row>
    <row r="22" spans="2:32" ht="14.25" thickBot="1" x14ac:dyDescent="0.2">
      <c r="B22" s="21" t="s">
        <v>11</v>
      </c>
      <c r="C22" s="22" t="s">
        <v>0</v>
      </c>
      <c r="D22" s="21">
        <v>9</v>
      </c>
      <c r="E22" s="21" t="s">
        <v>2</v>
      </c>
      <c r="F22" s="27">
        <v>4.9000000000000004</v>
      </c>
      <c r="G22" s="21" t="s">
        <v>1</v>
      </c>
      <c r="H22" s="35">
        <f>F22/F$5</f>
        <v>1.0652173913043479</v>
      </c>
      <c r="I22" s="22">
        <v>154</v>
      </c>
      <c r="J22" s="22" t="s">
        <v>3</v>
      </c>
      <c r="K22" s="22">
        <v>757</v>
      </c>
      <c r="L22" s="22" t="s">
        <v>4</v>
      </c>
      <c r="N22" s="1">
        <f>SUM(O22:O22)</f>
        <v>600</v>
      </c>
      <c r="O22" s="1">
        <v>600</v>
      </c>
      <c r="P22" s="2">
        <f t="shared" si="0"/>
        <v>87.463556851311949</v>
      </c>
      <c r="Q22" s="3">
        <f>P$22-P22</f>
        <v>0</v>
      </c>
      <c r="R22" s="22" t="s">
        <v>3</v>
      </c>
      <c r="S22" s="22">
        <v>0</v>
      </c>
      <c r="T22" s="22" t="s">
        <v>3</v>
      </c>
      <c r="U22" s="22">
        <v>-15</v>
      </c>
      <c r="V22" s="22" t="s">
        <v>3</v>
      </c>
      <c r="W22" s="39">
        <v>664</v>
      </c>
      <c r="X22" s="22" t="s">
        <v>3</v>
      </c>
      <c r="Y22" s="37">
        <f>ROUND((W$22+Q22+U22/0.7+S22/0.7),0)</f>
        <v>643</v>
      </c>
      <c r="Z22" s="22" t="s">
        <v>107</v>
      </c>
      <c r="AA22" s="37">
        <f>Y22-W$22</f>
        <v>-21</v>
      </c>
      <c r="AB22" s="22" t="s">
        <v>74</v>
      </c>
      <c r="AD22" s="4" t="s">
        <v>64</v>
      </c>
      <c r="AE22" s="4"/>
      <c r="AF22" s="1" t="s">
        <v>98</v>
      </c>
    </row>
    <row r="23" spans="2:32" x14ac:dyDescent="0.15">
      <c r="B23" s="20" t="s">
        <v>77</v>
      </c>
      <c r="C23" s="1" t="s">
        <v>78</v>
      </c>
      <c r="D23" s="20">
        <v>9</v>
      </c>
      <c r="E23" s="20" t="s">
        <v>79</v>
      </c>
      <c r="F23" s="23">
        <v>4.5</v>
      </c>
      <c r="G23" s="20" t="s">
        <v>80</v>
      </c>
      <c r="H23" s="33">
        <f>F23/F$5</f>
        <v>0.97826086956521752</v>
      </c>
      <c r="I23" s="1">
        <v>157</v>
      </c>
      <c r="J23" s="1" t="s">
        <v>81</v>
      </c>
      <c r="K23" s="1">
        <v>704</v>
      </c>
      <c r="L23" s="1" t="s">
        <v>82</v>
      </c>
      <c r="N23" s="1">
        <f>SUM(O23:O23)</f>
        <v>600</v>
      </c>
      <c r="O23" s="1">
        <v>600</v>
      </c>
      <c r="P23" s="2">
        <f t="shared" si="0"/>
        <v>95.238095238095241</v>
      </c>
      <c r="Q23" s="2">
        <f>P$22-P23</f>
        <v>-7.7745383867832913</v>
      </c>
      <c r="R23" s="1" t="s">
        <v>3</v>
      </c>
      <c r="S23" s="1">
        <v>0</v>
      </c>
      <c r="T23" s="1" t="s">
        <v>3</v>
      </c>
      <c r="U23" s="1">
        <v>-15</v>
      </c>
      <c r="V23" s="1" t="s">
        <v>3</v>
      </c>
      <c r="W23" s="1">
        <f>ROUND((W$22+Q23+S23/0.7),0)</f>
        <v>656</v>
      </c>
      <c r="X23" s="1" t="s">
        <v>3</v>
      </c>
      <c r="Y23" s="6">
        <f>ROUND((W$22+Q23+U23/0.7+S23/0.7),0)</f>
        <v>635</v>
      </c>
      <c r="Z23" s="40" t="s">
        <v>3</v>
      </c>
      <c r="AA23" s="41">
        <f>Y23-W$22</f>
        <v>-29</v>
      </c>
      <c r="AB23" s="40" t="s">
        <v>99</v>
      </c>
      <c r="AD23" s="4"/>
      <c r="AE23" s="4"/>
      <c r="AF23" s="1" t="s">
        <v>98</v>
      </c>
    </row>
    <row r="24" spans="2:32" x14ac:dyDescent="0.15">
      <c r="B24" s="20" t="s">
        <v>77</v>
      </c>
      <c r="C24" s="1" t="s">
        <v>78</v>
      </c>
      <c r="D24" s="20">
        <v>9</v>
      </c>
      <c r="E24" s="20" t="s">
        <v>79</v>
      </c>
      <c r="F24" s="23">
        <v>4</v>
      </c>
      <c r="G24" s="20" t="s">
        <v>80</v>
      </c>
      <c r="H24" s="33">
        <f>F24/F$5</f>
        <v>0.86956521739130443</v>
      </c>
      <c r="I24" s="1">
        <v>160</v>
      </c>
      <c r="J24" s="1" t="s">
        <v>81</v>
      </c>
      <c r="K24" s="1">
        <v>644</v>
      </c>
      <c r="L24" s="1" t="s">
        <v>82</v>
      </c>
      <c r="N24" s="1">
        <f>SUM(O24:O24)</f>
        <v>600</v>
      </c>
      <c r="O24" s="1">
        <v>600</v>
      </c>
      <c r="P24" s="2">
        <f t="shared" si="0"/>
        <v>107.14285714285715</v>
      </c>
      <c r="Q24" s="2">
        <f>P$22-P24</f>
        <v>-19.679300291545204</v>
      </c>
      <c r="R24" s="1" t="s">
        <v>3</v>
      </c>
      <c r="S24" s="1">
        <v>0</v>
      </c>
      <c r="T24" s="1" t="s">
        <v>3</v>
      </c>
      <c r="U24" s="1">
        <v>-15</v>
      </c>
      <c r="V24" s="1" t="s">
        <v>3</v>
      </c>
      <c r="W24" s="1">
        <f t="shared" ref="W24:W31" si="7">ROUND((W$22+Q24+S24/0.7),0)</f>
        <v>644</v>
      </c>
      <c r="X24" s="1" t="s">
        <v>3</v>
      </c>
      <c r="Y24" s="6">
        <f t="shared" ref="Y24:Y31" si="8">ROUND((W$22+Q24+U24/0.7+S24/0.7),0)</f>
        <v>623</v>
      </c>
      <c r="Z24" s="40" t="s">
        <v>3</v>
      </c>
      <c r="AA24" s="41">
        <f>Y24-W$22</f>
        <v>-41</v>
      </c>
      <c r="AB24" s="40" t="s">
        <v>99</v>
      </c>
      <c r="AD24" s="4"/>
      <c r="AE24" s="4"/>
      <c r="AF24" s="1" t="s">
        <v>98</v>
      </c>
    </row>
    <row r="25" spans="2:32" ht="4.5" customHeight="1" x14ac:dyDescent="0.15">
      <c r="B25" s="20"/>
      <c r="D25" s="20"/>
      <c r="E25" s="20"/>
      <c r="F25" s="20"/>
      <c r="G25" s="20"/>
      <c r="H25" s="33"/>
      <c r="P25" s="2"/>
      <c r="Y25" s="6"/>
      <c r="Z25" s="40"/>
      <c r="AA25" s="40"/>
      <c r="AB25" s="40"/>
      <c r="AD25" s="4"/>
      <c r="AE25" s="4"/>
    </row>
    <row r="26" spans="2:32" x14ac:dyDescent="0.15">
      <c r="B26" s="20" t="s">
        <v>77</v>
      </c>
      <c r="C26" s="1" t="s">
        <v>78</v>
      </c>
      <c r="D26" s="20">
        <v>8</v>
      </c>
      <c r="E26" s="20" t="s">
        <v>79</v>
      </c>
      <c r="F26" s="23">
        <v>8.9</v>
      </c>
      <c r="G26" s="20" t="s">
        <v>80</v>
      </c>
      <c r="H26" s="33">
        <f t="shared" ref="H26:H31" si="9">F26/F$5</f>
        <v>1.9347826086956523</v>
      </c>
      <c r="I26" s="1">
        <v>125</v>
      </c>
      <c r="J26" s="1" t="s">
        <v>81</v>
      </c>
      <c r="K26" s="1">
        <v>1117</v>
      </c>
      <c r="L26" s="1" t="s">
        <v>82</v>
      </c>
      <c r="N26" s="1">
        <f t="shared" ref="N26:N31" si="10">SUM(O26:O26)</f>
        <v>600</v>
      </c>
      <c r="O26" s="1">
        <v>600</v>
      </c>
      <c r="P26" s="2">
        <f t="shared" si="0"/>
        <v>48.154093097913325</v>
      </c>
      <c r="Q26" s="2">
        <f t="shared" ref="Q26:Q31" si="11">P$22-P26</f>
        <v>39.309463753398624</v>
      </c>
      <c r="R26" s="1" t="s">
        <v>3</v>
      </c>
      <c r="S26" s="1">
        <v>-10</v>
      </c>
      <c r="T26" s="1" t="s">
        <v>3</v>
      </c>
      <c r="U26" s="1">
        <v>-15</v>
      </c>
      <c r="V26" s="1" t="s">
        <v>3</v>
      </c>
      <c r="W26" s="1">
        <f t="shared" si="7"/>
        <v>689</v>
      </c>
      <c r="X26" s="1" t="s">
        <v>3</v>
      </c>
      <c r="Y26" s="6">
        <f t="shared" si="8"/>
        <v>668</v>
      </c>
      <c r="Z26" s="40" t="s">
        <v>3</v>
      </c>
      <c r="AA26" s="41">
        <f t="shared" ref="AA26:AA31" si="12">Y26-W$22</f>
        <v>4</v>
      </c>
      <c r="AB26" s="40" t="s">
        <v>74</v>
      </c>
      <c r="AD26" s="4"/>
      <c r="AE26" s="4"/>
      <c r="AF26" s="1" t="s">
        <v>104</v>
      </c>
    </row>
    <row r="27" spans="2:32" x14ac:dyDescent="0.15">
      <c r="B27" s="20" t="s">
        <v>77</v>
      </c>
      <c r="C27" s="1" t="s">
        <v>78</v>
      </c>
      <c r="D27" s="20">
        <v>8</v>
      </c>
      <c r="E27" s="20" t="s">
        <v>79</v>
      </c>
      <c r="F27" s="23">
        <v>8</v>
      </c>
      <c r="G27" s="20" t="s">
        <v>80</v>
      </c>
      <c r="H27" s="33">
        <f t="shared" si="9"/>
        <v>1.7391304347826089</v>
      </c>
      <c r="I27" s="1">
        <v>127</v>
      </c>
      <c r="J27" s="1" t="s">
        <v>81</v>
      </c>
      <c r="K27" s="1">
        <v>1022</v>
      </c>
      <c r="L27" s="1" t="s">
        <v>82</v>
      </c>
      <c r="N27" s="1">
        <f t="shared" si="10"/>
        <v>600</v>
      </c>
      <c r="O27" s="1">
        <v>600</v>
      </c>
      <c r="P27" s="2">
        <f t="shared" si="0"/>
        <v>53.571428571428577</v>
      </c>
      <c r="Q27" s="2">
        <f t="shared" si="11"/>
        <v>33.892128279883373</v>
      </c>
      <c r="R27" s="1" t="s">
        <v>3</v>
      </c>
      <c r="S27" s="1">
        <v>-10</v>
      </c>
      <c r="T27" s="1" t="s">
        <v>3</v>
      </c>
      <c r="U27" s="1">
        <v>-15</v>
      </c>
      <c r="V27" s="1" t="s">
        <v>3</v>
      </c>
      <c r="W27" s="1">
        <f t="shared" si="7"/>
        <v>684</v>
      </c>
      <c r="X27" s="1" t="s">
        <v>3</v>
      </c>
      <c r="Y27" s="6">
        <f t="shared" si="8"/>
        <v>662</v>
      </c>
      <c r="Z27" s="40" t="s">
        <v>3</v>
      </c>
      <c r="AA27" s="41">
        <f t="shared" si="12"/>
        <v>-2</v>
      </c>
      <c r="AB27" s="40" t="s">
        <v>74</v>
      </c>
      <c r="AD27" s="4"/>
      <c r="AE27" s="4"/>
      <c r="AF27" s="1" t="s">
        <v>104</v>
      </c>
    </row>
    <row r="28" spans="2:32" x14ac:dyDescent="0.15">
      <c r="B28" s="20" t="s">
        <v>77</v>
      </c>
      <c r="C28" s="1" t="s">
        <v>78</v>
      </c>
      <c r="D28" s="20">
        <v>8</v>
      </c>
      <c r="E28" s="20" t="s">
        <v>79</v>
      </c>
      <c r="F28" s="23">
        <v>7.1</v>
      </c>
      <c r="G28" s="20" t="s">
        <v>80</v>
      </c>
      <c r="H28" s="33">
        <f t="shared" si="9"/>
        <v>1.5434782608695652</v>
      </c>
      <c r="I28" s="1">
        <v>129</v>
      </c>
      <c r="J28" s="1" t="s">
        <v>81</v>
      </c>
      <c r="K28" s="1">
        <v>922</v>
      </c>
      <c r="L28" s="1" t="s">
        <v>82</v>
      </c>
      <c r="N28" s="1">
        <f t="shared" si="10"/>
        <v>600</v>
      </c>
      <c r="O28" s="1">
        <v>600</v>
      </c>
      <c r="P28" s="2">
        <f t="shared" si="0"/>
        <v>60.362173038229386</v>
      </c>
      <c r="Q28" s="2">
        <f t="shared" si="11"/>
        <v>27.101383813082563</v>
      </c>
      <c r="R28" s="1" t="s">
        <v>3</v>
      </c>
      <c r="S28" s="1">
        <v>-10</v>
      </c>
      <c r="T28" s="1" t="s">
        <v>3</v>
      </c>
      <c r="U28" s="1">
        <v>-15</v>
      </c>
      <c r="V28" s="1" t="s">
        <v>3</v>
      </c>
      <c r="W28" s="1">
        <f t="shared" si="7"/>
        <v>677</v>
      </c>
      <c r="X28" s="1" t="s">
        <v>3</v>
      </c>
      <c r="Y28" s="6">
        <f t="shared" si="8"/>
        <v>655</v>
      </c>
      <c r="Z28" s="40" t="s">
        <v>3</v>
      </c>
      <c r="AA28" s="41">
        <f t="shared" si="12"/>
        <v>-9</v>
      </c>
      <c r="AB28" s="40" t="s">
        <v>74</v>
      </c>
      <c r="AD28" s="4"/>
      <c r="AE28" s="4"/>
      <c r="AF28" s="1" t="s">
        <v>108</v>
      </c>
    </row>
    <row r="29" spans="2:32" x14ac:dyDescent="0.15">
      <c r="B29" s="20" t="s">
        <v>77</v>
      </c>
      <c r="C29" s="1" t="s">
        <v>78</v>
      </c>
      <c r="D29" s="20">
        <v>8</v>
      </c>
      <c r="E29" s="20" t="s">
        <v>79</v>
      </c>
      <c r="F29" s="23">
        <v>6.3</v>
      </c>
      <c r="G29" s="20" t="s">
        <v>80</v>
      </c>
      <c r="H29" s="33">
        <f t="shared" si="9"/>
        <v>1.3695652173913044</v>
      </c>
      <c r="I29" s="1">
        <v>133</v>
      </c>
      <c r="J29" s="1" t="s">
        <v>81</v>
      </c>
      <c r="K29" s="1">
        <v>835</v>
      </c>
      <c r="L29" s="1" t="s">
        <v>82</v>
      </c>
      <c r="N29" s="1">
        <f t="shared" si="10"/>
        <v>600</v>
      </c>
      <c r="O29" s="1">
        <v>600</v>
      </c>
      <c r="P29" s="2">
        <f t="shared" si="0"/>
        <v>68.02721088435375</v>
      </c>
      <c r="Q29" s="2">
        <f t="shared" si="11"/>
        <v>19.4363459669582</v>
      </c>
      <c r="R29" s="1" t="s">
        <v>3</v>
      </c>
      <c r="S29" s="1">
        <v>-10</v>
      </c>
      <c r="T29" s="1" t="s">
        <v>3</v>
      </c>
      <c r="U29" s="1">
        <v>-15</v>
      </c>
      <c r="V29" s="1" t="s">
        <v>3</v>
      </c>
      <c r="W29" s="1">
        <f t="shared" si="7"/>
        <v>669</v>
      </c>
      <c r="X29" s="1" t="s">
        <v>3</v>
      </c>
      <c r="Y29" s="6">
        <f t="shared" si="8"/>
        <v>648</v>
      </c>
      <c r="Z29" s="40" t="s">
        <v>3</v>
      </c>
      <c r="AA29" s="41">
        <f t="shared" si="12"/>
        <v>-16</v>
      </c>
      <c r="AB29" s="40" t="s">
        <v>74</v>
      </c>
      <c r="AD29" s="4"/>
      <c r="AE29" s="4" t="s">
        <v>64</v>
      </c>
      <c r="AF29" s="1" t="s">
        <v>108</v>
      </c>
    </row>
    <row r="30" spans="2:32" x14ac:dyDescent="0.15">
      <c r="B30" s="20" t="s">
        <v>77</v>
      </c>
      <c r="C30" s="1" t="s">
        <v>78</v>
      </c>
      <c r="D30" s="20">
        <v>8</v>
      </c>
      <c r="E30" s="20" t="s">
        <v>79</v>
      </c>
      <c r="F30" s="23">
        <v>5.4</v>
      </c>
      <c r="G30" s="20" t="s">
        <v>80</v>
      </c>
      <c r="H30" s="33">
        <f t="shared" si="9"/>
        <v>1.173913043478261</v>
      </c>
      <c r="I30" s="1">
        <v>138</v>
      </c>
      <c r="J30" s="1" t="s">
        <v>81</v>
      </c>
      <c r="K30" s="1">
        <v>739</v>
      </c>
      <c r="L30" s="1" t="s">
        <v>82</v>
      </c>
      <c r="N30" s="1">
        <f t="shared" si="10"/>
        <v>600</v>
      </c>
      <c r="O30" s="1">
        <v>600</v>
      </c>
      <c r="P30" s="2">
        <f t="shared" si="0"/>
        <v>79.365079365079367</v>
      </c>
      <c r="Q30" s="2">
        <f t="shared" si="11"/>
        <v>8.0984774862325821</v>
      </c>
      <c r="R30" s="1" t="s">
        <v>3</v>
      </c>
      <c r="S30" s="1">
        <v>-10</v>
      </c>
      <c r="T30" s="1" t="s">
        <v>3</v>
      </c>
      <c r="U30" s="1">
        <v>-15</v>
      </c>
      <c r="V30" s="1" t="s">
        <v>3</v>
      </c>
      <c r="W30" s="1">
        <f t="shared" si="7"/>
        <v>658</v>
      </c>
      <c r="X30" s="1" t="s">
        <v>3</v>
      </c>
      <c r="Y30" s="6">
        <f t="shared" si="8"/>
        <v>636</v>
      </c>
      <c r="Z30" s="40" t="s">
        <v>3</v>
      </c>
      <c r="AA30" s="41">
        <f t="shared" si="12"/>
        <v>-28</v>
      </c>
      <c r="AB30" s="40" t="s">
        <v>74</v>
      </c>
      <c r="AD30" s="4"/>
      <c r="AE30" s="4"/>
      <c r="AF30" s="1" t="s">
        <v>108</v>
      </c>
    </row>
    <row r="31" spans="2:32" ht="14.25" thickBot="1" x14ac:dyDescent="0.2">
      <c r="B31" s="20" t="s">
        <v>77</v>
      </c>
      <c r="C31" s="1" t="s">
        <v>78</v>
      </c>
      <c r="D31" s="20">
        <v>8</v>
      </c>
      <c r="E31" s="20" t="s">
        <v>79</v>
      </c>
      <c r="F31" s="23">
        <v>4.9000000000000004</v>
      </c>
      <c r="G31" s="20" t="s">
        <v>80</v>
      </c>
      <c r="H31" s="34">
        <f t="shared" si="9"/>
        <v>1.0652173913043479</v>
      </c>
      <c r="I31" s="1">
        <v>136</v>
      </c>
      <c r="J31" s="1" t="s">
        <v>81</v>
      </c>
      <c r="K31" s="1">
        <v>670</v>
      </c>
      <c r="L31" s="1" t="s">
        <v>82</v>
      </c>
      <c r="N31" s="1">
        <f t="shared" si="10"/>
        <v>600</v>
      </c>
      <c r="O31" s="1">
        <v>600</v>
      </c>
      <c r="P31" s="2">
        <f t="shared" si="0"/>
        <v>87.463556851311949</v>
      </c>
      <c r="Q31" s="2">
        <f t="shared" si="11"/>
        <v>0</v>
      </c>
      <c r="R31" s="1" t="s">
        <v>3</v>
      </c>
      <c r="S31" s="1">
        <v>-10</v>
      </c>
      <c r="T31" s="1" t="s">
        <v>3</v>
      </c>
      <c r="U31" s="1">
        <v>-15</v>
      </c>
      <c r="V31" s="1" t="s">
        <v>3</v>
      </c>
      <c r="W31" s="1">
        <f t="shared" si="7"/>
        <v>650</v>
      </c>
      <c r="X31" s="1" t="s">
        <v>3</v>
      </c>
      <c r="Y31" s="6">
        <f t="shared" si="8"/>
        <v>628</v>
      </c>
      <c r="Z31" s="40" t="s">
        <v>3</v>
      </c>
      <c r="AA31" s="41">
        <f t="shared" si="12"/>
        <v>-36</v>
      </c>
      <c r="AB31" s="40" t="s">
        <v>74</v>
      </c>
      <c r="AD31" s="4"/>
      <c r="AE31" s="4"/>
      <c r="AF31" s="1" t="s">
        <v>108</v>
      </c>
    </row>
    <row r="32" spans="2:32" x14ac:dyDescent="0.15">
      <c r="P32" s="2"/>
    </row>
    <row r="33" spans="16:16" x14ac:dyDescent="0.15">
      <c r="P33" s="2"/>
    </row>
    <row r="34" spans="16:16" x14ac:dyDescent="0.15">
      <c r="P34" s="2"/>
    </row>
  </sheetData>
  <mergeCells count="12">
    <mergeCell ref="AD2:AE2"/>
    <mergeCell ref="N2:P2"/>
    <mergeCell ref="Y2:Z2"/>
    <mergeCell ref="AA2:AB2"/>
    <mergeCell ref="D2:E2"/>
    <mergeCell ref="F2:G2"/>
    <mergeCell ref="I2:J2"/>
    <mergeCell ref="K2:L2"/>
    <mergeCell ref="W2:X2"/>
    <mergeCell ref="S2:T2"/>
    <mergeCell ref="U2:V2"/>
    <mergeCell ref="Q2:R2"/>
  </mergeCells>
  <phoneticPr fontId="2"/>
  <conditionalFormatting sqref="B14:L20 Y22:Z23 Z26:Z31 Q8:R20 U8:U20 Q22:R31 U22:U31 W8:X20 W22:X31 Z24 Y24:Y31">
    <cfRule type="expression" dxfId="40" priority="56">
      <formula>$AD8="✓"</formula>
    </cfRule>
  </conditionalFormatting>
  <conditionalFormatting sqref="S8:T20">
    <cfRule type="expression" dxfId="39" priority="53">
      <formula>$AD8="✓"</formula>
    </cfRule>
  </conditionalFormatting>
  <conditionalFormatting sqref="S22:T25 T26:T31">
    <cfRule type="expression" dxfId="38" priority="52">
      <formula>$AD22="✓"</formula>
    </cfRule>
  </conditionalFormatting>
  <conditionalFormatting sqref="B23:L31">
    <cfRule type="expression" dxfId="37" priority="51">
      <formula>$AD23="✓"</formula>
    </cfRule>
  </conditionalFormatting>
  <conditionalFormatting sqref="V8:V20">
    <cfRule type="expression" dxfId="36" priority="50">
      <formula>$AD8="✓"</formula>
    </cfRule>
  </conditionalFormatting>
  <conditionalFormatting sqref="V22:V31">
    <cfRule type="expression" dxfId="35" priority="49">
      <formula>$AD22="✓"</formula>
    </cfRule>
  </conditionalFormatting>
  <conditionalFormatting sqref="Y8:AB20">
    <cfRule type="expression" dxfId="34" priority="48">
      <formula>$AD8="✓"</formula>
    </cfRule>
  </conditionalFormatting>
  <conditionalFormatting sqref="Z25:AB25">
    <cfRule type="expression" dxfId="33" priority="47">
      <formula>$AD25="✓"</formula>
    </cfRule>
  </conditionalFormatting>
  <conditionalFormatting sqref="AB27">
    <cfRule type="expression" dxfId="32" priority="34">
      <formula>$AD27="✓"</formula>
    </cfRule>
  </conditionalFormatting>
  <conditionalFormatting sqref="AA22">
    <cfRule type="expression" dxfId="31" priority="45">
      <formula>$AD22="✓"</formula>
    </cfRule>
  </conditionalFormatting>
  <conditionalFormatting sqref="AB29">
    <cfRule type="expression" dxfId="30" priority="32">
      <formula>$AD29="✓"</formula>
    </cfRule>
  </conditionalFormatting>
  <conditionalFormatting sqref="AB22">
    <cfRule type="expression" dxfId="29" priority="37">
      <formula>$AD22="✓"</formula>
    </cfRule>
  </conditionalFormatting>
  <conditionalFormatting sqref="AB26">
    <cfRule type="expression" dxfId="28" priority="35">
      <formula>$AD26="✓"</formula>
    </cfRule>
  </conditionalFormatting>
  <conditionalFormatting sqref="AB28">
    <cfRule type="expression" dxfId="27" priority="33">
      <formula>$AD28="✓"</formula>
    </cfRule>
  </conditionalFormatting>
  <conditionalFormatting sqref="AB30">
    <cfRule type="expression" dxfId="26" priority="31">
      <formula>$AD30="✓"</formula>
    </cfRule>
  </conditionalFormatting>
  <conditionalFormatting sqref="AB31">
    <cfRule type="expression" dxfId="25" priority="30">
      <formula>$AD31="✓"</formula>
    </cfRule>
  </conditionalFormatting>
  <conditionalFormatting sqref="AA28">
    <cfRule type="expression" dxfId="24" priority="10">
      <formula>$AD28="✓"</formula>
    </cfRule>
  </conditionalFormatting>
  <conditionalFormatting sqref="AB23">
    <cfRule type="expression" dxfId="23" priority="16">
      <formula>$AD23="✓"</formula>
    </cfRule>
  </conditionalFormatting>
  <conditionalFormatting sqref="AB24">
    <cfRule type="expression" dxfId="22" priority="15">
      <formula>$AD24="✓"</formula>
    </cfRule>
  </conditionalFormatting>
  <conditionalFormatting sqref="AA31">
    <cfRule type="expression" dxfId="21" priority="7">
      <formula>$AD31="✓"</formula>
    </cfRule>
  </conditionalFormatting>
  <conditionalFormatting sqref="AA23">
    <cfRule type="expression" dxfId="20" priority="14">
      <formula>$AD23="✓"</formula>
    </cfRule>
  </conditionalFormatting>
  <conditionalFormatting sqref="AA24">
    <cfRule type="expression" dxfId="19" priority="13">
      <formula>$AD24="✓"</formula>
    </cfRule>
  </conditionalFormatting>
  <conditionalFormatting sqref="AA26">
    <cfRule type="expression" dxfId="18" priority="12">
      <formula>$AD26="✓"</formula>
    </cfRule>
  </conditionalFormatting>
  <conditionalFormatting sqref="AA27">
    <cfRule type="expression" dxfId="17" priority="11">
      <formula>$AD27="✓"</formula>
    </cfRule>
  </conditionalFormatting>
  <conditionalFormatting sqref="AA29">
    <cfRule type="expression" dxfId="16" priority="9">
      <formula>$AD29="✓"</formula>
    </cfRule>
  </conditionalFormatting>
  <conditionalFormatting sqref="AA30">
    <cfRule type="expression" dxfId="15" priority="8">
      <formula>$AD30="✓"</formula>
    </cfRule>
  </conditionalFormatting>
  <conditionalFormatting sqref="S26:S31">
    <cfRule type="expression" dxfId="1" priority="6">
      <formula>$AD26="✓"</formula>
    </cfRule>
  </conditionalFormatting>
  <dataValidations count="1">
    <dataValidation type="list" allowBlank="1" showInputMessage="1" showErrorMessage="1" sqref="A3">
      <formula1>"AS Sport, Aragosta Type-E, Quantam Touring, S.R.E Club Strasse, CUSCO, arc Climax-S"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D24" sqref="D24"/>
    </sheetView>
  </sheetViews>
  <sheetFormatPr defaultRowHeight="12.75" outlineLevelRow="1" outlineLevelCol="1" x14ac:dyDescent="0.15"/>
  <cols>
    <col min="1" max="1" width="9" style="1"/>
    <col min="2" max="2" width="12.75" style="1" bestFit="1" customWidth="1"/>
    <col min="3" max="3" width="12.625" style="1" bestFit="1" customWidth="1"/>
    <col min="4" max="4" width="6.375" style="1" customWidth="1"/>
    <col min="5" max="5" width="7.5" style="1" bestFit="1" customWidth="1"/>
    <col min="6" max="6" width="2.5" style="1" hidden="1" customWidth="1" outlineLevel="1"/>
    <col min="7" max="7" width="4.875" style="1" hidden="1" customWidth="1" outlineLevel="1"/>
    <col min="8" max="8" width="6.375" style="1" customWidth="1" collapsed="1"/>
    <col min="9" max="9" width="7.5" style="1" bestFit="1" customWidth="1"/>
    <col min="10" max="10" width="2.5" style="1" hidden="1" customWidth="1" outlineLevel="1"/>
    <col min="11" max="11" width="4.875" style="1" hidden="1" customWidth="1" outlineLevel="1"/>
    <col min="12" max="12" width="2.625" style="1" customWidth="1" collapsed="1"/>
    <col min="13" max="14" width="5.125" style="1" bestFit="1" customWidth="1"/>
    <col min="15" max="15" width="2.625" style="1" customWidth="1"/>
    <col min="16" max="16384" width="9" style="1"/>
  </cols>
  <sheetData>
    <row r="1" spans="1:18" x14ac:dyDescent="0.15">
      <c r="A1" s="1" t="s">
        <v>71</v>
      </c>
      <c r="B1" s="4" t="s">
        <v>44</v>
      </c>
      <c r="C1" s="4" t="s">
        <v>55</v>
      </c>
      <c r="D1" s="4" t="s">
        <v>6</v>
      </c>
      <c r="E1" s="4"/>
      <c r="F1" s="4"/>
      <c r="G1" s="4"/>
      <c r="H1" s="4" t="s">
        <v>7</v>
      </c>
      <c r="I1" s="4"/>
      <c r="J1" s="4"/>
      <c r="K1" s="4"/>
      <c r="L1" s="4"/>
      <c r="M1" s="4" t="s">
        <v>16</v>
      </c>
      <c r="N1" s="4" t="s">
        <v>17</v>
      </c>
      <c r="P1" s="1" t="s">
        <v>54</v>
      </c>
      <c r="Q1" s="1" t="s">
        <v>52</v>
      </c>
      <c r="R1" s="1" t="s">
        <v>53</v>
      </c>
    </row>
    <row r="2" spans="1:18" x14ac:dyDescent="0.15">
      <c r="B2" s="1" t="s">
        <v>15</v>
      </c>
      <c r="C2" s="1" t="s">
        <v>58</v>
      </c>
      <c r="D2" s="5">
        <v>7.1</v>
      </c>
      <c r="E2" s="1" t="s">
        <v>9</v>
      </c>
      <c r="F2" s="1">
        <v>7</v>
      </c>
      <c r="G2" s="1" t="s">
        <v>13</v>
      </c>
      <c r="H2" s="5">
        <v>4</v>
      </c>
      <c r="I2" s="1" t="s">
        <v>9</v>
      </c>
      <c r="J2" s="6">
        <v>9</v>
      </c>
      <c r="K2" s="1" t="s">
        <v>14</v>
      </c>
      <c r="M2" s="2">
        <f>$D$4/D2</f>
        <v>1.3802816901408452</v>
      </c>
      <c r="N2" s="2">
        <f>$H$4/H2</f>
        <v>1.2250000000000001</v>
      </c>
    </row>
    <row r="3" spans="1:18" x14ac:dyDescent="0.15">
      <c r="B3" s="1" t="s">
        <v>15</v>
      </c>
      <c r="C3" s="1" t="s">
        <v>59</v>
      </c>
      <c r="D3" s="5">
        <v>8</v>
      </c>
      <c r="E3" s="1" t="s">
        <v>9</v>
      </c>
      <c r="F3" s="1">
        <v>7</v>
      </c>
      <c r="G3" s="1" t="s">
        <v>13</v>
      </c>
      <c r="H3" s="5">
        <v>4.5</v>
      </c>
      <c r="I3" s="1" t="s">
        <v>9</v>
      </c>
      <c r="J3" s="6">
        <v>9</v>
      </c>
      <c r="K3" s="1" t="s">
        <v>14</v>
      </c>
      <c r="M3" s="2">
        <f>$D$4/D3</f>
        <v>1.2250000000000001</v>
      </c>
      <c r="N3" s="2">
        <f>$H$4/H3</f>
        <v>1.088888888888889</v>
      </c>
    </row>
    <row r="4" spans="1:18" x14ac:dyDescent="0.15">
      <c r="B4" s="1" t="s">
        <v>15</v>
      </c>
      <c r="C4" s="1" t="s">
        <v>60</v>
      </c>
      <c r="D4" s="5">
        <v>9.8000000000000007</v>
      </c>
      <c r="E4" s="1" t="s">
        <v>9</v>
      </c>
      <c r="F4" s="1">
        <v>7</v>
      </c>
      <c r="G4" s="1" t="s">
        <v>13</v>
      </c>
      <c r="H4" s="5">
        <v>4.9000000000000004</v>
      </c>
      <c r="I4" s="1" t="s">
        <v>9</v>
      </c>
      <c r="J4" s="6">
        <v>9</v>
      </c>
      <c r="K4" s="1" t="s">
        <v>14</v>
      </c>
      <c r="M4" s="4" t="s">
        <v>18</v>
      </c>
      <c r="N4" s="4" t="s">
        <v>18</v>
      </c>
    </row>
    <row r="5" spans="1:18" x14ac:dyDescent="0.15">
      <c r="B5" s="1" t="s">
        <v>5</v>
      </c>
      <c r="C5" s="1" t="s">
        <v>12</v>
      </c>
      <c r="D5" s="5">
        <v>8</v>
      </c>
      <c r="E5" s="1" t="s">
        <v>9</v>
      </c>
      <c r="F5" s="1">
        <v>6</v>
      </c>
      <c r="G5" s="1" t="s">
        <v>13</v>
      </c>
      <c r="H5" s="5">
        <v>4</v>
      </c>
      <c r="I5" s="1" t="s">
        <v>9</v>
      </c>
      <c r="J5" s="6">
        <v>8</v>
      </c>
      <c r="K5" s="1" t="s">
        <v>14</v>
      </c>
      <c r="M5" s="2">
        <f t="shared" ref="M5:M24" si="0">$D$4/D5</f>
        <v>1.2250000000000001</v>
      </c>
      <c r="N5" s="2">
        <f t="shared" ref="N5:N24" si="1">$H$4/H5</f>
        <v>1.2250000000000001</v>
      </c>
    </row>
    <row r="6" spans="1:18" x14ac:dyDescent="0.15">
      <c r="B6" s="1" t="s">
        <v>56</v>
      </c>
      <c r="C6" s="1" t="s">
        <v>57</v>
      </c>
      <c r="D6" s="5">
        <v>9</v>
      </c>
      <c r="E6" s="1" t="s">
        <v>9</v>
      </c>
      <c r="G6" s="1" t="s">
        <v>13</v>
      </c>
      <c r="H6" s="5">
        <v>6</v>
      </c>
      <c r="I6" s="1" t="s">
        <v>9</v>
      </c>
      <c r="J6" s="6"/>
      <c r="K6" s="1" t="s">
        <v>14</v>
      </c>
      <c r="M6" s="2">
        <f t="shared" si="0"/>
        <v>1.088888888888889</v>
      </c>
      <c r="N6" s="2">
        <f t="shared" si="1"/>
        <v>0.81666666666666676</v>
      </c>
    </row>
    <row r="7" spans="1:18" x14ac:dyDescent="0.15">
      <c r="B7" s="1" t="s">
        <v>19</v>
      </c>
      <c r="C7" s="1" t="s">
        <v>20</v>
      </c>
      <c r="D7" s="5">
        <v>7</v>
      </c>
      <c r="E7" s="1" t="s">
        <v>9</v>
      </c>
      <c r="G7" s="1" t="s">
        <v>13</v>
      </c>
      <c r="H7" s="5">
        <v>6</v>
      </c>
      <c r="I7" s="1" t="s">
        <v>9</v>
      </c>
      <c r="J7" s="6"/>
      <c r="K7" s="1" t="s">
        <v>14</v>
      </c>
      <c r="M7" s="2">
        <f t="shared" si="0"/>
        <v>1.4000000000000001</v>
      </c>
      <c r="N7" s="2">
        <f t="shared" si="1"/>
        <v>0.81666666666666676</v>
      </c>
      <c r="P7" s="11" t="s">
        <v>72</v>
      </c>
    </row>
    <row r="8" spans="1:18" x14ac:dyDescent="0.15">
      <c r="B8" s="7" t="s">
        <v>19</v>
      </c>
      <c r="C8" s="7" t="s">
        <v>21</v>
      </c>
      <c r="D8" s="8">
        <v>8</v>
      </c>
      <c r="E8" s="7" t="s">
        <v>9</v>
      </c>
      <c r="F8" s="7"/>
      <c r="G8" s="7" t="s">
        <v>13</v>
      </c>
      <c r="H8" s="8">
        <v>5</v>
      </c>
      <c r="I8" s="7" t="s">
        <v>9</v>
      </c>
      <c r="J8" s="9"/>
      <c r="K8" s="7" t="s">
        <v>14</v>
      </c>
      <c r="L8" s="7"/>
      <c r="M8" s="10">
        <f t="shared" si="0"/>
        <v>1.2250000000000001</v>
      </c>
      <c r="N8" s="10">
        <f t="shared" si="1"/>
        <v>0.98000000000000009</v>
      </c>
      <c r="O8" s="7"/>
      <c r="P8" s="7" t="s">
        <v>69</v>
      </c>
      <c r="Q8" s="18" t="s">
        <v>49</v>
      </c>
    </row>
    <row r="9" spans="1:18" x14ac:dyDescent="0.15">
      <c r="B9" s="1" t="s">
        <v>22</v>
      </c>
      <c r="C9" s="1" t="s">
        <v>39</v>
      </c>
      <c r="D9" s="5">
        <v>6</v>
      </c>
      <c r="E9" s="1" t="s">
        <v>9</v>
      </c>
      <c r="G9" s="1" t="s">
        <v>13</v>
      </c>
      <c r="H9" s="5">
        <v>4</v>
      </c>
      <c r="I9" s="1" t="s">
        <v>9</v>
      </c>
      <c r="J9" s="6"/>
      <c r="K9" s="1" t="s">
        <v>14</v>
      </c>
      <c r="M9" s="2">
        <f t="shared" si="0"/>
        <v>1.6333333333333335</v>
      </c>
      <c r="N9" s="2">
        <f t="shared" si="1"/>
        <v>1.2250000000000001</v>
      </c>
      <c r="P9" s="1" t="s">
        <v>42</v>
      </c>
    </row>
    <row r="10" spans="1:18" x14ac:dyDescent="0.15">
      <c r="B10" s="1" t="s">
        <v>22</v>
      </c>
      <c r="C10" s="1" t="s">
        <v>43</v>
      </c>
      <c r="D10" s="5">
        <v>7</v>
      </c>
      <c r="E10" s="1" t="s">
        <v>9</v>
      </c>
      <c r="G10" s="1" t="s">
        <v>13</v>
      </c>
      <c r="H10" s="5">
        <v>6</v>
      </c>
      <c r="I10" s="1" t="s">
        <v>9</v>
      </c>
      <c r="J10" s="6"/>
      <c r="K10" s="1" t="s">
        <v>14</v>
      </c>
      <c r="M10" s="2">
        <f t="shared" si="0"/>
        <v>1.4000000000000001</v>
      </c>
      <c r="N10" s="2">
        <f t="shared" si="1"/>
        <v>0.81666666666666676</v>
      </c>
      <c r="P10" s="1" t="s">
        <v>42</v>
      </c>
    </row>
    <row r="11" spans="1:18" x14ac:dyDescent="0.15">
      <c r="B11" s="1" t="s">
        <v>22</v>
      </c>
      <c r="C11" s="1" t="s">
        <v>40</v>
      </c>
      <c r="D11" s="5">
        <v>8</v>
      </c>
      <c r="E11" s="1" t="s">
        <v>9</v>
      </c>
      <c r="G11" s="1" t="s">
        <v>13</v>
      </c>
      <c r="H11" s="5">
        <v>7</v>
      </c>
      <c r="I11" s="1" t="s">
        <v>9</v>
      </c>
      <c r="J11" s="6"/>
      <c r="K11" s="1" t="s">
        <v>14</v>
      </c>
      <c r="M11" s="2">
        <f t="shared" si="0"/>
        <v>1.2250000000000001</v>
      </c>
      <c r="N11" s="2">
        <f t="shared" si="1"/>
        <v>0.70000000000000007</v>
      </c>
      <c r="P11" s="1" t="s">
        <v>42</v>
      </c>
      <c r="Q11" s="1" t="s">
        <v>70</v>
      </c>
    </row>
    <row r="12" spans="1:18" x14ac:dyDescent="0.15">
      <c r="B12" s="1" t="s">
        <v>22</v>
      </c>
      <c r="C12" s="1" t="s">
        <v>41</v>
      </c>
      <c r="D12" s="5">
        <v>12.5</v>
      </c>
      <c r="E12" s="1" t="s">
        <v>9</v>
      </c>
      <c r="G12" s="1" t="s">
        <v>13</v>
      </c>
      <c r="H12" s="5">
        <v>16.100000000000001</v>
      </c>
      <c r="I12" s="1" t="s">
        <v>9</v>
      </c>
      <c r="J12" s="6"/>
      <c r="K12" s="1" t="s">
        <v>14</v>
      </c>
      <c r="M12" s="2">
        <f t="shared" si="0"/>
        <v>0.78400000000000003</v>
      </c>
      <c r="N12" s="2">
        <f t="shared" si="1"/>
        <v>0.30434782608695654</v>
      </c>
      <c r="R12" s="18" t="s">
        <v>48</v>
      </c>
    </row>
    <row r="13" spans="1:18" x14ac:dyDescent="0.15">
      <c r="B13" s="7" t="s">
        <v>23</v>
      </c>
      <c r="C13" s="7" t="s">
        <v>24</v>
      </c>
      <c r="D13" s="8">
        <v>7</v>
      </c>
      <c r="E13" s="7" t="s">
        <v>9</v>
      </c>
      <c r="F13" s="7"/>
      <c r="G13" s="7" t="s">
        <v>13</v>
      </c>
      <c r="H13" s="8">
        <v>4</v>
      </c>
      <c r="I13" s="7" t="s">
        <v>9</v>
      </c>
      <c r="J13" s="9"/>
      <c r="K13" s="7" t="s">
        <v>14</v>
      </c>
      <c r="L13" s="7"/>
      <c r="M13" s="10">
        <f t="shared" si="0"/>
        <v>1.4000000000000001</v>
      </c>
      <c r="N13" s="10">
        <f t="shared" si="1"/>
        <v>1.2250000000000001</v>
      </c>
      <c r="O13" s="7"/>
      <c r="P13" s="7" t="s">
        <v>26</v>
      </c>
      <c r="Q13" s="18" t="s">
        <v>47</v>
      </c>
    </row>
    <row r="14" spans="1:18" x14ac:dyDescent="0.15">
      <c r="B14" s="1" t="s">
        <v>23</v>
      </c>
      <c r="C14" s="1" t="s">
        <v>24</v>
      </c>
      <c r="D14" s="5">
        <v>8</v>
      </c>
      <c r="E14" s="1" t="s">
        <v>9</v>
      </c>
      <c r="G14" s="1" t="s">
        <v>13</v>
      </c>
      <c r="H14" s="5">
        <v>4</v>
      </c>
      <c r="I14" s="1" t="s">
        <v>9</v>
      </c>
      <c r="J14" s="6"/>
      <c r="K14" s="1" t="s">
        <v>14</v>
      </c>
      <c r="M14" s="2">
        <f t="shared" si="0"/>
        <v>1.2250000000000001</v>
      </c>
      <c r="N14" s="2">
        <f t="shared" si="1"/>
        <v>1.2250000000000001</v>
      </c>
      <c r="P14" s="1" t="s">
        <v>27</v>
      </c>
    </row>
    <row r="15" spans="1:18" x14ac:dyDescent="0.15">
      <c r="B15" s="7" t="s">
        <v>23</v>
      </c>
      <c r="C15" s="7" t="s">
        <v>25</v>
      </c>
      <c r="D15" s="8">
        <v>9</v>
      </c>
      <c r="E15" s="7" t="s">
        <v>9</v>
      </c>
      <c r="F15" s="7"/>
      <c r="G15" s="7" t="s">
        <v>13</v>
      </c>
      <c r="H15" s="8">
        <v>4</v>
      </c>
      <c r="I15" s="7" t="s">
        <v>9</v>
      </c>
      <c r="J15" s="9"/>
      <c r="K15" s="7" t="s">
        <v>14</v>
      </c>
      <c r="L15" s="7"/>
      <c r="M15" s="10">
        <f t="shared" si="0"/>
        <v>1.088888888888889</v>
      </c>
      <c r="N15" s="10">
        <f t="shared" si="1"/>
        <v>1.2250000000000001</v>
      </c>
      <c r="O15" s="7"/>
      <c r="P15" s="7" t="s">
        <v>26</v>
      </c>
      <c r="Q15" s="18" t="s">
        <v>47</v>
      </c>
    </row>
    <row r="16" spans="1:18" x14ac:dyDescent="0.15">
      <c r="B16" s="1" t="s">
        <v>23</v>
      </c>
      <c r="C16" s="1" t="s">
        <v>25</v>
      </c>
      <c r="D16" s="5">
        <v>10</v>
      </c>
      <c r="E16" s="1" t="s">
        <v>9</v>
      </c>
      <c r="G16" s="1" t="s">
        <v>13</v>
      </c>
      <c r="H16" s="5">
        <v>4</v>
      </c>
      <c r="I16" s="1" t="s">
        <v>9</v>
      </c>
      <c r="J16" s="6"/>
      <c r="K16" s="1" t="s">
        <v>14</v>
      </c>
      <c r="M16" s="2">
        <f t="shared" si="0"/>
        <v>0.98000000000000009</v>
      </c>
      <c r="N16" s="2">
        <f t="shared" si="1"/>
        <v>1.2250000000000001</v>
      </c>
      <c r="P16" s="1" t="s">
        <v>27</v>
      </c>
    </row>
    <row r="17" spans="2:18" x14ac:dyDescent="0.15">
      <c r="B17" s="1" t="s">
        <v>28</v>
      </c>
      <c r="C17" s="1" t="s">
        <v>29</v>
      </c>
      <c r="D17" s="5">
        <v>9</v>
      </c>
      <c r="E17" s="1" t="s">
        <v>9</v>
      </c>
      <c r="G17" s="1" t="s">
        <v>13</v>
      </c>
      <c r="H17" s="5">
        <v>4</v>
      </c>
      <c r="I17" s="1" t="s">
        <v>9</v>
      </c>
      <c r="J17" s="6"/>
      <c r="K17" s="1" t="s">
        <v>14</v>
      </c>
      <c r="M17" s="2">
        <f t="shared" si="0"/>
        <v>1.088888888888889</v>
      </c>
      <c r="N17" s="2">
        <f t="shared" si="1"/>
        <v>1.2250000000000001</v>
      </c>
      <c r="P17" s="1" t="s">
        <v>26</v>
      </c>
    </row>
    <row r="18" spans="2:18" x14ac:dyDescent="0.15">
      <c r="B18" s="7" t="s">
        <v>30</v>
      </c>
      <c r="C18" s="7" t="s">
        <v>67</v>
      </c>
      <c r="D18" s="8">
        <v>6</v>
      </c>
      <c r="E18" s="7" t="s">
        <v>9</v>
      </c>
      <c r="F18" s="7"/>
      <c r="G18" s="7" t="s">
        <v>13</v>
      </c>
      <c r="H18" s="8">
        <v>4.5</v>
      </c>
      <c r="I18" s="7" t="s">
        <v>9</v>
      </c>
      <c r="J18" s="9"/>
      <c r="K18" s="7" t="s">
        <v>14</v>
      </c>
      <c r="L18" s="7"/>
      <c r="M18" s="10">
        <f t="shared" si="0"/>
        <v>1.6333333333333335</v>
      </c>
      <c r="N18" s="10">
        <f t="shared" si="1"/>
        <v>1.088888888888889</v>
      </c>
      <c r="O18" s="7"/>
      <c r="P18" s="7" t="s">
        <v>36</v>
      </c>
      <c r="Q18" s="18" t="s">
        <v>47</v>
      </c>
    </row>
    <row r="19" spans="2:18" x14ac:dyDescent="0.15">
      <c r="B19" s="1" t="s">
        <v>30</v>
      </c>
      <c r="C19" s="1" t="s">
        <v>31</v>
      </c>
      <c r="D19" s="5">
        <v>7</v>
      </c>
      <c r="E19" s="1" t="s">
        <v>9</v>
      </c>
      <c r="G19" s="1" t="s">
        <v>13</v>
      </c>
      <c r="H19" s="5">
        <v>4.5</v>
      </c>
      <c r="I19" s="1" t="s">
        <v>9</v>
      </c>
      <c r="J19" s="6"/>
      <c r="K19" s="1" t="s">
        <v>14</v>
      </c>
      <c r="M19" s="2">
        <f t="shared" si="0"/>
        <v>1.4000000000000001</v>
      </c>
      <c r="N19" s="2">
        <f t="shared" si="1"/>
        <v>1.088888888888889</v>
      </c>
      <c r="P19" s="1" t="s">
        <v>36</v>
      </c>
      <c r="Q19" s="1" t="s">
        <v>37</v>
      </c>
    </row>
    <row r="20" spans="2:18" x14ac:dyDescent="0.15">
      <c r="B20" s="7" t="s">
        <v>30</v>
      </c>
      <c r="C20" s="7" t="s">
        <v>68</v>
      </c>
      <c r="D20" s="8">
        <v>8</v>
      </c>
      <c r="E20" s="7" t="s">
        <v>9</v>
      </c>
      <c r="F20" s="7"/>
      <c r="G20" s="7" t="s">
        <v>13</v>
      </c>
      <c r="H20" s="8">
        <v>4.5</v>
      </c>
      <c r="I20" s="7" t="s">
        <v>9</v>
      </c>
      <c r="J20" s="9"/>
      <c r="K20" s="7" t="s">
        <v>14</v>
      </c>
      <c r="L20" s="7"/>
      <c r="M20" s="10">
        <f t="shared" si="0"/>
        <v>1.2250000000000001</v>
      </c>
      <c r="N20" s="10">
        <f t="shared" si="1"/>
        <v>1.088888888888889</v>
      </c>
      <c r="O20" s="7"/>
      <c r="P20" s="7" t="s">
        <v>36</v>
      </c>
      <c r="Q20" s="18" t="s">
        <v>47</v>
      </c>
    </row>
    <row r="21" spans="2:18" x14ac:dyDescent="0.15">
      <c r="B21" s="1" t="s">
        <v>32</v>
      </c>
      <c r="C21" s="1" t="s">
        <v>51</v>
      </c>
      <c r="D21" s="5">
        <v>8</v>
      </c>
      <c r="E21" s="1" t="s">
        <v>9</v>
      </c>
      <c r="G21" s="1" t="s">
        <v>13</v>
      </c>
      <c r="H21" s="5">
        <v>6</v>
      </c>
      <c r="I21" s="1" t="s">
        <v>9</v>
      </c>
      <c r="J21" s="6"/>
      <c r="K21" s="1" t="s">
        <v>14</v>
      </c>
      <c r="M21" s="2">
        <f t="shared" si="0"/>
        <v>1.2250000000000001</v>
      </c>
      <c r="N21" s="2">
        <f t="shared" si="1"/>
        <v>0.81666666666666676</v>
      </c>
    </row>
    <row r="22" spans="2:18" x14ac:dyDescent="0.15">
      <c r="B22" s="1" t="s">
        <v>33</v>
      </c>
      <c r="C22" s="1" t="s">
        <v>34</v>
      </c>
      <c r="D22" s="5">
        <v>6.5</v>
      </c>
      <c r="E22" s="1" t="s">
        <v>9</v>
      </c>
      <c r="G22" s="1" t="s">
        <v>13</v>
      </c>
      <c r="H22" s="5">
        <v>4.5</v>
      </c>
      <c r="I22" s="1" t="s">
        <v>9</v>
      </c>
      <c r="J22" s="6"/>
      <c r="K22" s="1" t="s">
        <v>14</v>
      </c>
      <c r="M22" s="2">
        <f t="shared" si="0"/>
        <v>1.5076923076923079</v>
      </c>
      <c r="N22" s="2">
        <f t="shared" si="1"/>
        <v>1.088888888888889</v>
      </c>
      <c r="P22" s="1" t="s">
        <v>27</v>
      </c>
      <c r="Q22" s="1" t="s">
        <v>38</v>
      </c>
    </row>
    <row r="23" spans="2:18" x14ac:dyDescent="0.15">
      <c r="B23" s="1" t="s">
        <v>33</v>
      </c>
      <c r="C23" s="1" t="s">
        <v>35</v>
      </c>
      <c r="D23" s="5">
        <v>14</v>
      </c>
      <c r="E23" s="1" t="s">
        <v>9</v>
      </c>
      <c r="G23" s="1" t="s">
        <v>13</v>
      </c>
      <c r="H23" s="5">
        <v>12</v>
      </c>
      <c r="I23" s="1" t="s">
        <v>9</v>
      </c>
      <c r="J23" s="6"/>
      <c r="K23" s="1" t="s">
        <v>14</v>
      </c>
      <c r="M23" s="2">
        <f t="shared" ref="M23" si="2">$D$4/D23</f>
        <v>0.70000000000000007</v>
      </c>
      <c r="N23" s="2">
        <f t="shared" ref="N23" si="3">$H$4/H23</f>
        <v>0.40833333333333338</v>
      </c>
      <c r="P23" s="1" t="s">
        <v>27</v>
      </c>
      <c r="R23" s="18" t="s">
        <v>48</v>
      </c>
    </row>
    <row r="24" spans="2:18" x14ac:dyDescent="0.15">
      <c r="B24" s="1" t="s">
        <v>102</v>
      </c>
      <c r="C24" s="1" t="s">
        <v>103</v>
      </c>
      <c r="D24" s="5">
        <v>9.1999999999999993</v>
      </c>
      <c r="E24" s="1" t="s">
        <v>9</v>
      </c>
      <c r="G24" s="1" t="s">
        <v>13</v>
      </c>
      <c r="H24" s="5" t="s">
        <v>100</v>
      </c>
      <c r="I24" s="1" t="s">
        <v>9</v>
      </c>
      <c r="J24" s="6"/>
      <c r="K24" s="1" t="s">
        <v>14</v>
      </c>
      <c r="M24" s="2">
        <f t="shared" si="0"/>
        <v>1.0652173913043479</v>
      </c>
      <c r="N24" s="2" t="e">
        <f t="shared" si="1"/>
        <v>#VALUE!</v>
      </c>
      <c r="P24" s="1" t="s">
        <v>27</v>
      </c>
      <c r="Q24" s="1" t="s">
        <v>101</v>
      </c>
      <c r="R24" s="18" t="s">
        <v>48</v>
      </c>
    </row>
    <row r="26" spans="2:18" x14ac:dyDescent="0.15">
      <c r="B26" s="12" t="s">
        <v>45</v>
      </c>
      <c r="C26" s="12"/>
      <c r="D26" s="13">
        <f>SUBTOTAL(101,D2:D24)</f>
        <v>8.3521739130434778</v>
      </c>
      <c r="E26" s="12" t="s">
        <v>9</v>
      </c>
      <c r="F26" s="12"/>
      <c r="G26" s="12"/>
      <c r="H26" s="13">
        <f>SUBTOTAL(101,H2:H24)</f>
        <v>5.6136363636363633</v>
      </c>
      <c r="I26" s="12" t="s">
        <v>9</v>
      </c>
      <c r="J26" s="12"/>
      <c r="K26" s="12"/>
      <c r="L26" s="12"/>
      <c r="M26" s="12">
        <f>$D$4/D26</f>
        <v>1.1733472149921917</v>
      </c>
      <c r="N26" s="12">
        <f>$H$4/H26</f>
        <v>0.87287449392712557</v>
      </c>
      <c r="O26" s="12"/>
      <c r="P26" s="12"/>
      <c r="Q26" s="12"/>
      <c r="R26" s="12"/>
    </row>
    <row r="27" spans="2:18" outlineLevel="1" x14ac:dyDescent="0.15">
      <c r="B27" s="24" t="s">
        <v>73</v>
      </c>
      <c r="C27" s="24"/>
      <c r="D27" s="25">
        <v>8.5235294117647058</v>
      </c>
      <c r="E27" s="24" t="s">
        <v>8</v>
      </c>
      <c r="F27" s="24"/>
      <c r="G27" s="24"/>
      <c r="H27" s="25">
        <v>5.9705882352941178</v>
      </c>
      <c r="I27" s="24" t="s">
        <v>8</v>
      </c>
      <c r="J27" s="24"/>
      <c r="K27" s="24"/>
      <c r="L27" s="24"/>
      <c r="M27" s="24">
        <f t="shared" ref="M27" si="4">$D$4/D27</f>
        <v>1.1497584541062802</v>
      </c>
      <c r="N27" s="24">
        <f t="shared" ref="N27" si="5">$H$4/H27</f>
        <v>0.82068965517241388</v>
      </c>
      <c r="O27" s="24"/>
      <c r="P27" s="24"/>
      <c r="Q27" s="24"/>
      <c r="R27" s="24"/>
    </row>
    <row r="28" spans="2:18" outlineLevel="1" x14ac:dyDescent="0.15">
      <c r="B28" s="16" t="s">
        <v>50</v>
      </c>
      <c r="C28" s="16"/>
      <c r="D28" s="17">
        <v>7.8933333333333335</v>
      </c>
      <c r="E28" s="16" t="s">
        <v>8</v>
      </c>
      <c r="F28" s="16"/>
      <c r="G28" s="16"/>
      <c r="H28" s="17">
        <v>4.8933333333333335</v>
      </c>
      <c r="I28" s="16" t="s">
        <v>8</v>
      </c>
      <c r="J28" s="16"/>
      <c r="K28" s="16"/>
      <c r="L28" s="16"/>
      <c r="M28" s="16">
        <f t="shared" ref="M28" si="6">$D$4/D28</f>
        <v>1.2415540540540542</v>
      </c>
      <c r="N28" s="19">
        <f t="shared" ref="N28" si="7">$H$4/H28</f>
        <v>1.0013623978201636</v>
      </c>
      <c r="O28" s="16"/>
      <c r="P28" s="16"/>
      <c r="Q28" s="16"/>
      <c r="R28" s="16"/>
    </row>
    <row r="29" spans="2:18" outlineLevel="1" x14ac:dyDescent="0.15">
      <c r="B29" s="14" t="s">
        <v>46</v>
      </c>
      <c r="C29" s="14"/>
      <c r="D29" s="15">
        <v>7.82</v>
      </c>
      <c r="E29" s="14" t="s">
        <v>8</v>
      </c>
      <c r="F29" s="14"/>
      <c r="G29" s="14"/>
      <c r="H29" s="15">
        <v>4.7700000000000005</v>
      </c>
      <c r="I29" s="14" t="s">
        <v>8</v>
      </c>
      <c r="J29" s="14"/>
      <c r="K29" s="14"/>
      <c r="L29" s="14"/>
      <c r="M29" s="14">
        <f>$D$4/D29</f>
        <v>1.2531969309462916</v>
      </c>
      <c r="N29" s="14">
        <f>$H$4/H29</f>
        <v>1.0272536687631026</v>
      </c>
      <c r="O29" s="14"/>
      <c r="P29" s="14"/>
      <c r="Q29" s="14"/>
      <c r="R29" s="14"/>
    </row>
  </sheetData>
  <autoFilter ref="B1:R24"/>
  <phoneticPr fontId="2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バネレート検討</vt:lpstr>
      <vt:lpstr>情報もろもろ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2016-03-06T08:59:09Z</dcterms:modified>
</cp:coreProperties>
</file>